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95" activeTab="0"/>
  </bookViews>
  <sheets>
    <sheet name="Maestro2" sheetId="1" r:id="rId1"/>
    <sheet name="Maestro" sheetId="2" r:id="rId2"/>
    <sheet name="haber" sheetId="3" r:id="rId3"/>
    <sheet name="estar" sheetId="4" r:id="rId4"/>
    <sheet name="CON1" sheetId="5" r:id="rId5"/>
    <sheet name="CON2" sheetId="6" r:id="rId6"/>
    <sheet name="CON3" sheetId="7" r:id="rId7"/>
    <sheet name="RSC1" sheetId="8" r:id="rId8"/>
    <sheet name="RSC2" sheetId="9" r:id="rId9"/>
    <sheet name="RSC3" sheetId="10" r:id="rId10"/>
    <sheet name="RSC4" sheetId="11" r:id="rId11"/>
    <sheet name="WA" sheetId="12" r:id="rId12"/>
    <sheet name="WA2" sheetId="13" r:id="rId13"/>
    <sheet name="WA3" sheetId="14" r:id="rId14"/>
    <sheet name="WA4" sheetId="15" r:id="rId15"/>
  </sheets>
  <definedNames/>
  <calcPr fullCalcOnLoad="1"/>
</workbook>
</file>

<file path=xl/sharedStrings.xml><?xml version="1.0" encoding="utf-8"?>
<sst xmlns="http://schemas.openxmlformats.org/spreadsheetml/2006/main" count="1939" uniqueCount="1065">
  <si>
    <t>poder</t>
  </si>
  <si>
    <t>ver</t>
  </si>
  <si>
    <t>querer</t>
  </si>
  <si>
    <t>hacer</t>
  </si>
  <si>
    <t>caber</t>
  </si>
  <si>
    <t>caer</t>
  </si>
  <si>
    <t>descaecer</t>
  </si>
  <si>
    <t>traer</t>
  </si>
  <si>
    <t>poner</t>
  </si>
  <si>
    <t>tener</t>
  </si>
  <si>
    <t>abuñolar</t>
  </si>
  <si>
    <t>acollar</t>
  </si>
  <si>
    <t>acornar</t>
  </si>
  <si>
    <t>acortar</t>
  </si>
  <si>
    <t>acostar</t>
  </si>
  <si>
    <t>acostarse</t>
  </si>
  <si>
    <t>afollar</t>
  </si>
  <si>
    <t>ajorar</t>
  </si>
  <si>
    <t>alongar</t>
  </si>
  <si>
    <t>amoblar</t>
  </si>
  <si>
    <t>amolar</t>
  </si>
  <si>
    <t>anzolar</t>
  </si>
  <si>
    <t>apercollar</t>
  </si>
  <si>
    <t>apescollar</t>
  </si>
  <si>
    <t>aprobar</t>
  </si>
  <si>
    <t>asolar</t>
  </si>
  <si>
    <t>asoldar</t>
  </si>
  <si>
    <t>asonar</t>
  </si>
  <si>
    <t>atorar</t>
  </si>
  <si>
    <t>atronar</t>
  </si>
  <si>
    <t>avergoñar</t>
  </si>
  <si>
    <t>azolar</t>
  </si>
  <si>
    <t>circunvolar</t>
  </si>
  <si>
    <t>colgar</t>
  </si>
  <si>
    <t>colar</t>
  </si>
  <si>
    <t>comprobar</t>
  </si>
  <si>
    <t>concordar</t>
  </si>
  <si>
    <t>consolar</t>
  </si>
  <si>
    <t>consonar</t>
  </si>
  <si>
    <t>contar</t>
  </si>
  <si>
    <t>contracordar</t>
  </si>
  <si>
    <t>contraprobar</t>
  </si>
  <si>
    <t>costar</t>
  </si>
  <si>
    <t>demostrar</t>
  </si>
  <si>
    <t>denostar</t>
  </si>
  <si>
    <t>desacollar</t>
  </si>
  <si>
    <t>desacordar</t>
  </si>
  <si>
    <t>desacornar</t>
  </si>
  <si>
    <t>desaforar</t>
  </si>
  <si>
    <t>desamoblar</t>
  </si>
  <si>
    <t>desaprobar</t>
  </si>
  <si>
    <t>descolgar</t>
  </si>
  <si>
    <t>descollar</t>
  </si>
  <si>
    <t>desconsolar</t>
  </si>
  <si>
    <t>descontar</t>
  </si>
  <si>
    <t>descordar</t>
  </si>
  <si>
    <t>descornar</t>
  </si>
  <si>
    <t>descostar</t>
  </si>
  <si>
    <t>descostarse</t>
  </si>
  <si>
    <t>desencordar</t>
  </si>
  <si>
    <t>desencovar</t>
  </si>
  <si>
    <t>desengrosar</t>
  </si>
  <si>
    <t>desmajolar</t>
  </si>
  <si>
    <t>desolar</t>
  </si>
  <si>
    <t>desoldar</t>
  </si>
  <si>
    <t>desollar</t>
  </si>
  <si>
    <t>despoblar</t>
  </si>
  <si>
    <t>destostar</t>
  </si>
  <si>
    <t>destostarse</t>
  </si>
  <si>
    <t>discontar</t>
  </si>
  <si>
    <t>discordar</t>
  </si>
  <si>
    <t>disonar</t>
  </si>
  <si>
    <t>dolar</t>
  </si>
  <si>
    <t>empajolar</t>
  </si>
  <si>
    <t>encontrar</t>
  </si>
  <si>
    <t>encorar</t>
  </si>
  <si>
    <t>encordar</t>
  </si>
  <si>
    <t>encornar</t>
  </si>
  <si>
    <t>encostar</t>
  </si>
  <si>
    <t>encostarse</t>
  </si>
  <si>
    <t>encovar</t>
  </si>
  <si>
    <t>engorar</t>
  </si>
  <si>
    <t>engrosar</t>
  </si>
  <si>
    <t>enmostrar</t>
  </si>
  <si>
    <t>enrodar</t>
  </si>
  <si>
    <t>ensalmorar</t>
  </si>
  <si>
    <t>ensoñar</t>
  </si>
  <si>
    <t>entortar</t>
  </si>
  <si>
    <t>entremostrar</t>
  </si>
  <si>
    <t>escolar</t>
  </si>
  <si>
    <t>estozolar</t>
  </si>
  <si>
    <t>evolar</t>
  </si>
  <si>
    <t>folgar</t>
  </si>
  <si>
    <t>grandisonar</t>
  </si>
  <si>
    <t>oler</t>
  </si>
  <si>
    <t>holgar</t>
  </si>
  <si>
    <t>hollar</t>
  </si>
  <si>
    <t>improbar</t>
  </si>
  <si>
    <t>majolar</t>
  </si>
  <si>
    <t>malcornar</t>
  </si>
  <si>
    <t>malsonar</t>
  </si>
  <si>
    <t>mancornar</t>
  </si>
  <si>
    <t>moblar</t>
  </si>
  <si>
    <t>morder</t>
  </si>
  <si>
    <t>mostrar</t>
  </si>
  <si>
    <t>percollar</t>
  </si>
  <si>
    <t>poblar</t>
  </si>
  <si>
    <t>postar</t>
  </si>
  <si>
    <t>premostrar</t>
  </si>
  <si>
    <t>probar</t>
  </si>
  <si>
    <t>recolar</t>
  </si>
  <si>
    <t>recontar</t>
  </si>
  <si>
    <t>recordar</t>
  </si>
  <si>
    <t>recostar</t>
  </si>
  <si>
    <t>regrosar</t>
  </si>
  <si>
    <t>rehollar</t>
  </si>
  <si>
    <t>remolar</t>
  </si>
  <si>
    <t>remollar</t>
  </si>
  <si>
    <t>renovar</t>
  </si>
  <si>
    <t>repoblar</t>
  </si>
  <si>
    <t>reprobar</t>
  </si>
  <si>
    <t>rescontrar</t>
  </si>
  <si>
    <t>resolgar</t>
  </si>
  <si>
    <t>resollar</t>
  </si>
  <si>
    <t>resoltarse</t>
  </si>
  <si>
    <t>resonar</t>
  </si>
  <si>
    <t>retostar</t>
  </si>
  <si>
    <t>retronar</t>
  </si>
  <si>
    <t>revolar</t>
  </si>
  <si>
    <t>rodar</t>
  </si>
  <si>
    <t>rogar</t>
  </si>
  <si>
    <t>sobresolar</t>
  </si>
  <si>
    <t>sobrevolar</t>
  </si>
  <si>
    <t>socollar</t>
  </si>
  <si>
    <t>solar</t>
  </si>
  <si>
    <t>soldar</t>
  </si>
  <si>
    <t>soltar</t>
  </si>
  <si>
    <t>sonar</t>
  </si>
  <si>
    <t>sonrodar</t>
  </si>
  <si>
    <t>sonrodarse</t>
  </si>
  <si>
    <t>soñar</t>
  </si>
  <si>
    <t>subsolar</t>
  </si>
  <si>
    <t>tonar</t>
  </si>
  <si>
    <t>tostar</t>
  </si>
  <si>
    <t>trascolar</t>
  </si>
  <si>
    <t>trascordar</t>
  </si>
  <si>
    <t>trascordarse</t>
  </si>
  <si>
    <t>trasoñar</t>
  </si>
  <si>
    <t>trasvolar</t>
  </si>
  <si>
    <t>tronar</t>
  </si>
  <si>
    <t>unisonar</t>
  </si>
  <si>
    <t>volar</t>
  </si>
  <si>
    <t>volver</t>
  </si>
  <si>
    <t>doler</t>
  </si>
  <si>
    <t>soler</t>
  </si>
  <si>
    <t>adormir</t>
  </si>
  <si>
    <t>dormir</t>
  </si>
  <si>
    <t>entremorir</t>
  </si>
  <si>
    <t>forcir</t>
  </si>
  <si>
    <t>morir</t>
  </si>
  <si>
    <t>premorir</t>
  </si>
  <si>
    <t>devover</t>
  </si>
  <si>
    <t>desmoler</t>
  </si>
  <si>
    <t>amover</t>
  </si>
  <si>
    <t>condoler</t>
  </si>
  <si>
    <t>conmover</t>
  </si>
  <si>
    <t>demoler</t>
  </si>
  <si>
    <t>llover</t>
  </si>
  <si>
    <t>moler</t>
  </si>
  <si>
    <t>mover</t>
  </si>
  <si>
    <t>promover</t>
  </si>
  <si>
    <t>remoler</t>
  </si>
  <si>
    <t>remorder</t>
  </si>
  <si>
    <t>remover</t>
  </si>
  <si>
    <t>abeldar</t>
  </si>
  <si>
    <t>acerrar</t>
  </si>
  <si>
    <t>acertar</t>
  </si>
  <si>
    <t>acimentar</t>
  </si>
  <si>
    <t>acimentarse</t>
  </si>
  <si>
    <t>acrecentar</t>
  </si>
  <si>
    <t>adestrar</t>
  </si>
  <si>
    <t>albeldar</t>
  </si>
  <si>
    <t>alebrar</t>
  </si>
  <si>
    <t>alebrarse</t>
  </si>
  <si>
    <t>alentar</t>
  </si>
  <si>
    <t>aliquebrar</t>
  </si>
  <si>
    <t>amelar</t>
  </si>
  <si>
    <t>amentar</t>
  </si>
  <si>
    <t>aneblar</t>
  </si>
  <si>
    <t>apacentar</t>
  </si>
  <si>
    <t>apernar</t>
  </si>
  <si>
    <t>apretar</t>
  </si>
  <si>
    <t>arrendar</t>
  </si>
  <si>
    <t>asentar</t>
  </si>
  <si>
    <t>aserrar</t>
  </si>
  <si>
    <t>aspaventar</t>
  </si>
  <si>
    <t>atesar</t>
  </si>
  <si>
    <t>atravesar</t>
  </si>
  <si>
    <t>avalentar</t>
  </si>
  <si>
    <t>aventar</t>
  </si>
  <si>
    <t>beldar</t>
  </si>
  <si>
    <t>calentar</t>
  </si>
  <si>
    <t>cerrar</t>
  </si>
  <si>
    <t>cimentar</t>
  </si>
  <si>
    <t>coarrendar</t>
  </si>
  <si>
    <t>complementar</t>
  </si>
  <si>
    <t>concertar</t>
  </si>
  <si>
    <t>condimentar</t>
  </si>
  <si>
    <t>confesar</t>
  </si>
  <si>
    <t>contramanifestar</t>
  </si>
  <si>
    <t>decentar</t>
  </si>
  <si>
    <t>dentar</t>
  </si>
  <si>
    <t>desacertar</t>
  </si>
  <si>
    <t>desaferrar</t>
  </si>
  <si>
    <t>desalentar</t>
  </si>
  <si>
    <t>desapretar</t>
  </si>
  <si>
    <t>desarrendar</t>
  </si>
  <si>
    <t>desasentar</t>
  </si>
  <si>
    <t>desatentar</t>
  </si>
  <si>
    <t>desaterrar</t>
  </si>
  <si>
    <t>descalentar</t>
  </si>
  <si>
    <t>descalentarse</t>
  </si>
  <si>
    <t>descerrar</t>
  </si>
  <si>
    <t>descimentar</t>
  </si>
  <si>
    <t>desconcertar</t>
  </si>
  <si>
    <t>desdentar</t>
  </si>
  <si>
    <t>desempedrar</t>
  </si>
  <si>
    <t>desencerrar</t>
  </si>
  <si>
    <t>desenterrar</t>
  </si>
  <si>
    <t>desgobernar</t>
  </si>
  <si>
    <t>deshelar</t>
  </si>
  <si>
    <t>desherbar</t>
  </si>
  <si>
    <t>desherrar</t>
  </si>
  <si>
    <t>desinvernar</t>
  </si>
  <si>
    <t>deslendrar</t>
  </si>
  <si>
    <t>desmelar</t>
  </si>
  <si>
    <t>desmembrar</t>
  </si>
  <si>
    <t>despedrar</t>
  </si>
  <si>
    <t>despernar</t>
  </si>
  <si>
    <t>despertar</t>
  </si>
  <si>
    <t>despertarse</t>
  </si>
  <si>
    <t>desquebrar</t>
  </si>
  <si>
    <t>destentar</t>
  </si>
  <si>
    <t>desterrar</t>
  </si>
  <si>
    <t>desventar</t>
  </si>
  <si>
    <t>dezmar</t>
  </si>
  <si>
    <t>dismembrar</t>
  </si>
  <si>
    <t>dispertar</t>
  </si>
  <si>
    <t>emparentar</t>
  </si>
  <si>
    <t>empedrar</t>
  </si>
  <si>
    <t>encentar</t>
  </si>
  <si>
    <t>encerrar</t>
  </si>
  <si>
    <t>encomendar</t>
  </si>
  <si>
    <t>encubertar</t>
  </si>
  <si>
    <t>endentar</t>
  </si>
  <si>
    <t>enhestar</t>
  </si>
  <si>
    <t>enmelar</t>
  </si>
  <si>
    <t>enmendar</t>
  </si>
  <si>
    <t>ensangrentar</t>
  </si>
  <si>
    <t>ensarmentar</t>
  </si>
  <si>
    <t>enterrar</t>
  </si>
  <si>
    <t>entesar</t>
  </si>
  <si>
    <t>entrecerrar</t>
  </si>
  <si>
    <t>entrepernar</t>
  </si>
  <si>
    <t>envernar</t>
  </si>
  <si>
    <t>escarmentar</t>
  </si>
  <si>
    <t>femar</t>
  </si>
  <si>
    <t>ferrar</t>
  </si>
  <si>
    <t>gobernar</t>
  </si>
  <si>
    <t>hacendar</t>
  </si>
  <si>
    <t>helar</t>
  </si>
  <si>
    <t>herbar</t>
  </si>
  <si>
    <t>herrar</t>
  </si>
  <si>
    <t>herventar</t>
  </si>
  <si>
    <t>incensar</t>
  </si>
  <si>
    <t>infernar</t>
  </si>
  <si>
    <t>inhestar</t>
  </si>
  <si>
    <t>invernar</t>
  </si>
  <si>
    <t>jamerdar</t>
  </si>
  <si>
    <t>manifestar</t>
  </si>
  <si>
    <t>melar</t>
  </si>
  <si>
    <t>mentar</t>
  </si>
  <si>
    <t>merendar</t>
  </si>
  <si>
    <t>nevar</t>
  </si>
  <si>
    <t>patiquebrar</t>
  </si>
  <si>
    <t>pensar</t>
  </si>
  <si>
    <t>perniquebrar</t>
  </si>
  <si>
    <t>pigmentar</t>
  </si>
  <si>
    <t>quebrar</t>
  </si>
  <si>
    <t>reapretar</t>
  </si>
  <si>
    <t>reaventar</t>
  </si>
  <si>
    <t>recalentar</t>
  </si>
  <si>
    <t>recentar</t>
  </si>
  <si>
    <t>recomendar</t>
  </si>
  <si>
    <t>regimentar</t>
  </si>
  <si>
    <t>reherrar</t>
  </si>
  <si>
    <t>remembrar</t>
  </si>
  <si>
    <t>remendar</t>
  </si>
  <si>
    <t>repensar</t>
  </si>
  <si>
    <t>requebrar</t>
  </si>
  <si>
    <t>resembrar</t>
  </si>
  <si>
    <t>resquebrar</t>
  </si>
  <si>
    <t>retemblar</t>
  </si>
  <si>
    <t>retentar</t>
  </si>
  <si>
    <t>reventar</t>
  </si>
  <si>
    <t>rusentar</t>
  </si>
  <si>
    <t>salpimentar</t>
  </si>
  <si>
    <t>sarmentar</t>
  </si>
  <si>
    <t>segmentar</t>
  </si>
  <si>
    <t>sembrar</t>
  </si>
  <si>
    <t>sementar</t>
  </si>
  <si>
    <t>sentar</t>
  </si>
  <si>
    <t>sentarse</t>
  </si>
  <si>
    <t>serrar</t>
  </si>
  <si>
    <t>sobrecalentar</t>
  </si>
  <si>
    <t>sobresembrar</t>
  </si>
  <si>
    <t>soterrar</t>
  </si>
  <si>
    <t>subarrendar</t>
  </si>
  <si>
    <t>temblar</t>
  </si>
  <si>
    <t>tentar</t>
  </si>
  <si>
    <t>travesar</t>
  </si>
  <si>
    <t>accender</t>
  </si>
  <si>
    <t>ascender</t>
  </si>
  <si>
    <t>atender</t>
  </si>
  <si>
    <t>cerner</t>
  </si>
  <si>
    <t>coextender</t>
  </si>
  <si>
    <t>coextenderse</t>
  </si>
  <si>
    <t>condecender</t>
  </si>
  <si>
    <t>condescencer</t>
  </si>
  <si>
    <t>contender</t>
  </si>
  <si>
    <t>defender</t>
  </si>
  <si>
    <t>desatender</t>
  </si>
  <si>
    <t>descender</t>
  </si>
  <si>
    <t>desentender</t>
  </si>
  <si>
    <t>desentenderse</t>
  </si>
  <si>
    <t>destender</t>
  </si>
  <si>
    <t>distender</t>
  </si>
  <si>
    <t>encender</t>
  </si>
  <si>
    <t>entender</t>
  </si>
  <si>
    <t>entrehender</t>
  </si>
  <si>
    <t>extender</t>
  </si>
  <si>
    <t>feder</t>
  </si>
  <si>
    <t>heder</t>
  </si>
  <si>
    <t>hender</t>
  </si>
  <si>
    <t>jentender</t>
  </si>
  <si>
    <t>malentender</t>
  </si>
  <si>
    <t>perder</t>
  </si>
  <si>
    <t>rehender</t>
  </si>
  <si>
    <t>reverter</t>
  </si>
  <si>
    <t>sobreentender</t>
  </si>
  <si>
    <t>sobrentender</t>
  </si>
  <si>
    <t>sobreverter</t>
  </si>
  <si>
    <t>sobreverterse</t>
  </si>
  <si>
    <t>subentender</t>
  </si>
  <si>
    <t>subtender</t>
  </si>
  <si>
    <t>superentender</t>
  </si>
  <si>
    <t>tender</t>
  </si>
  <si>
    <t>transcender</t>
  </si>
  <si>
    <t>trascender</t>
  </si>
  <si>
    <t>trasverter</t>
  </si>
  <si>
    <t>verter</t>
  </si>
  <si>
    <t>adherir</t>
  </si>
  <si>
    <t>advertir</t>
  </si>
  <si>
    <t>aferir</t>
  </si>
  <si>
    <t>aherir</t>
  </si>
  <si>
    <t>anteferir</t>
  </si>
  <si>
    <t>arrepentir</t>
  </si>
  <si>
    <t>arrepentirse</t>
  </si>
  <si>
    <t>asentir</t>
  </si>
  <si>
    <t>circunferir</t>
  </si>
  <si>
    <t>conferir</t>
  </si>
  <si>
    <t>consentir</t>
  </si>
  <si>
    <t>controvertir</t>
  </si>
  <si>
    <t>convertir</t>
  </si>
  <si>
    <t>deferir</t>
  </si>
  <si>
    <t>desadvertir</t>
  </si>
  <si>
    <t>desconsentir</t>
  </si>
  <si>
    <t>desconvertir</t>
  </si>
  <si>
    <t>desmentir</t>
  </si>
  <si>
    <t>diferir</t>
  </si>
  <si>
    <t>digerir</t>
  </si>
  <si>
    <t>disentir</t>
  </si>
  <si>
    <t>divertir</t>
  </si>
  <si>
    <t>engerir</t>
  </si>
  <si>
    <t>enjerir</t>
  </si>
  <si>
    <t>enserir</t>
  </si>
  <si>
    <t>entregerir</t>
  </si>
  <si>
    <t>facerir</t>
  </si>
  <si>
    <t>fazferir</t>
  </si>
  <si>
    <t>ferir</t>
  </si>
  <si>
    <t>fervir</t>
  </si>
  <si>
    <t>hacerir</t>
  </si>
  <si>
    <t>herir</t>
  </si>
  <si>
    <t>hervir</t>
  </si>
  <si>
    <t>impertir</t>
  </si>
  <si>
    <t>inferir</t>
  </si>
  <si>
    <t>ingerir</t>
  </si>
  <si>
    <t>injerir</t>
  </si>
  <si>
    <t>inquerir</t>
  </si>
  <si>
    <t>inseguir</t>
  </si>
  <si>
    <t>inserir</t>
  </si>
  <si>
    <t>interferir</t>
  </si>
  <si>
    <t>interserir</t>
  </si>
  <si>
    <t>intervertir</t>
  </si>
  <si>
    <t>invertir</t>
  </si>
  <si>
    <t>maherir</t>
  </si>
  <si>
    <t>malherir</t>
  </si>
  <si>
    <t>manferir</t>
  </si>
  <si>
    <t>mentir</t>
  </si>
  <si>
    <t>perseguir</t>
  </si>
  <si>
    <t>pervertir</t>
  </si>
  <si>
    <t>pesquerir</t>
  </si>
  <si>
    <t>preferir</t>
  </si>
  <si>
    <t>presentir</t>
  </si>
  <si>
    <t>preterir</t>
  </si>
  <si>
    <t>proferir</t>
  </si>
  <si>
    <t>proseguir</t>
  </si>
  <si>
    <t>reconvertir</t>
  </si>
  <si>
    <t>referir</t>
  </si>
  <si>
    <t>reherir</t>
  </si>
  <si>
    <t>rehervir</t>
  </si>
  <si>
    <t>repentir</t>
  </si>
  <si>
    <t>repentirse</t>
  </si>
  <si>
    <t>requerir</t>
  </si>
  <si>
    <t>reseguir</t>
  </si>
  <si>
    <t>resentir</t>
  </si>
  <si>
    <t>resentirse</t>
  </si>
  <si>
    <t>revertir</t>
  </si>
  <si>
    <t>seguir</t>
  </si>
  <si>
    <t>sentir</t>
  </si>
  <si>
    <t>subseguir</t>
  </si>
  <si>
    <t>subvertir</t>
  </si>
  <si>
    <t>sugerir</t>
  </si>
  <si>
    <t>suvertir</t>
  </si>
  <si>
    <t>transferir</t>
  </si>
  <si>
    <t>trasferir</t>
  </si>
  <si>
    <t>zaherir</t>
  </si>
  <si>
    <t>o/ue</t>
  </si>
  <si>
    <t>Regular</t>
  </si>
  <si>
    <t>rehacer</t>
  </si>
  <si>
    <t>contrahacer</t>
  </si>
  <si>
    <t>deshacer</t>
  </si>
  <si>
    <t>acaer</t>
  </si>
  <si>
    <t>descaer</t>
  </si>
  <si>
    <t>decaer</t>
  </si>
  <si>
    <t>recaer</t>
  </si>
  <si>
    <t>mantecaer</t>
  </si>
  <si>
    <t>Remove</t>
  </si>
  <si>
    <t>Add</t>
  </si>
  <si>
    <t>nosotros/vosotros</t>
  </si>
  <si>
    <t>bienquerer</t>
  </si>
  <si>
    <t>desquerer</t>
  </si>
  <si>
    <t>malquerer</t>
  </si>
  <si>
    <t>prever</t>
  </si>
  <si>
    <t>rever</t>
  </si>
  <si>
    <t>antever</t>
  </si>
  <si>
    <t>entrever</t>
  </si>
  <si>
    <t>trasver</t>
  </si>
  <si>
    <t>ued</t>
  </si>
  <si>
    <t>ud</t>
  </si>
  <si>
    <t>r</t>
  </si>
  <si>
    <t>yo</t>
  </si>
  <si>
    <t>tu/el/ellos</t>
  </si>
  <si>
    <t>ier</t>
  </si>
  <si>
    <t>is</t>
  </si>
  <si>
    <t>g</t>
  </si>
  <si>
    <t>ic</t>
  </si>
  <si>
    <t>ellos</t>
  </si>
  <si>
    <t>el</t>
  </si>
  <si>
    <t>iz</t>
  </si>
  <si>
    <t>quep</t>
  </si>
  <si>
    <t>up</t>
  </si>
  <si>
    <t>ig</t>
  </si>
  <si>
    <t>yo/tu/nosotros/vosotros</t>
  </si>
  <si>
    <t>y</t>
  </si>
  <si>
    <t>j</t>
  </si>
  <si>
    <t>us</t>
  </si>
  <si>
    <t>dr</t>
  </si>
  <si>
    <t>ien</t>
  </si>
  <si>
    <t>uv</t>
  </si>
  <si>
    <t>acomedir</t>
  </si>
  <si>
    <t>acomedirse</t>
  </si>
  <si>
    <t>añedir</t>
  </si>
  <si>
    <t>comedir</t>
  </si>
  <si>
    <t>comedirse</t>
  </si>
  <si>
    <t>competir</t>
  </si>
  <si>
    <t>concebir</t>
  </si>
  <si>
    <t>degestir</t>
  </si>
  <si>
    <t>derretirse</t>
  </si>
  <si>
    <t>descomedir</t>
  </si>
  <si>
    <t>descomedirse</t>
  </si>
  <si>
    <t>desdedir</t>
  </si>
  <si>
    <t>deservir</t>
  </si>
  <si>
    <t>desmedir</t>
  </si>
  <si>
    <t>desmedirse</t>
  </si>
  <si>
    <t>despedirse</t>
  </si>
  <si>
    <t>desvestir</t>
  </si>
  <si>
    <t>digestir</t>
  </si>
  <si>
    <t>embestir</t>
  </si>
  <si>
    <t>envestir</t>
  </si>
  <si>
    <t>espedir</t>
  </si>
  <si>
    <t>espedirse</t>
  </si>
  <si>
    <t>expedir</t>
  </si>
  <si>
    <t>fenchir</t>
  </si>
  <si>
    <t>gemir</t>
  </si>
  <si>
    <t>henchir</t>
  </si>
  <si>
    <t>hespir</t>
  </si>
  <si>
    <t>hespirse</t>
  </si>
  <si>
    <t>impedir</t>
  </si>
  <si>
    <t>impremir</t>
  </si>
  <si>
    <t>infecir</t>
  </si>
  <si>
    <t>investir</t>
  </si>
  <si>
    <t>medir</t>
  </si>
  <si>
    <t>pedir</t>
  </si>
  <si>
    <t>preconcebir</t>
  </si>
  <si>
    <t>prestir</t>
  </si>
  <si>
    <t>reexpedir</t>
  </si>
  <si>
    <t>rehenchir</t>
  </si>
  <si>
    <t>rehendrir</t>
  </si>
  <si>
    <t>remedir</t>
  </si>
  <si>
    <t>rendir</t>
  </si>
  <si>
    <t>repetir</t>
  </si>
  <si>
    <t>retir</t>
  </si>
  <si>
    <t>revestir</t>
  </si>
  <si>
    <t>sepelir</t>
  </si>
  <si>
    <t>servir</t>
  </si>
  <si>
    <t>sobrevestir</t>
  </si>
  <si>
    <t>travestir</t>
  </si>
  <si>
    <t>vesquir</t>
  </si>
  <si>
    <t>vestir</t>
  </si>
  <si>
    <t>a</t>
  </si>
  <si>
    <t>b</t>
  </si>
  <si>
    <t>e</t>
  </si>
  <si>
    <t>c</t>
  </si>
  <si>
    <t>é</t>
  </si>
  <si>
    <t>ia</t>
  </si>
  <si>
    <t>d</t>
  </si>
  <si>
    <t>ie</t>
  </si>
  <si>
    <t>f</t>
  </si>
  <si>
    <t>i</t>
  </si>
  <si>
    <t>io</t>
  </si>
  <si>
    <t>o</t>
  </si>
  <si>
    <t>h</t>
  </si>
  <si>
    <t>u</t>
  </si>
  <si>
    <t>k</t>
  </si>
  <si>
    <t>ei</t>
  </si>
  <si>
    <t>l</t>
  </si>
  <si>
    <t>ai</t>
  </si>
  <si>
    <t>m</t>
  </si>
  <si>
    <t>ï</t>
  </si>
  <si>
    <t>n</t>
  </si>
  <si>
    <t>oi</t>
  </si>
  <si>
    <t>p</t>
  </si>
  <si>
    <t>q</t>
  </si>
  <si>
    <t>ü</t>
  </si>
  <si>
    <t>s</t>
  </si>
  <si>
    <t>t</t>
  </si>
  <si>
    <t>v</t>
  </si>
  <si>
    <t>w</t>
  </si>
  <si>
    <t>x</t>
  </si>
  <si>
    <t>z</t>
  </si>
  <si>
    <t>Total Characters</t>
  </si>
  <si>
    <t>Isolated Vowels</t>
  </si>
  <si>
    <t>Isolated Consonants</t>
  </si>
  <si>
    <t># of Diphthongs</t>
  </si>
  <si>
    <t>Thematic Stem Vowel</t>
  </si>
  <si>
    <t>Frequency of TSV</t>
  </si>
  <si>
    <t>Total Syllables</t>
  </si>
  <si>
    <t>Total # of Vowels</t>
  </si>
  <si>
    <t>Total # of Consonants</t>
  </si>
  <si>
    <t>Regular Stem</t>
  </si>
  <si>
    <t># of Thematic Stem Vowel</t>
  </si>
  <si>
    <t>Consonants After TSV</t>
  </si>
  <si>
    <t># of Cons. After TSV</t>
  </si>
  <si>
    <t>á</t>
  </si>
  <si>
    <t>í</t>
  </si>
  <si>
    <t>ó</t>
  </si>
  <si>
    <t>ú</t>
  </si>
  <si>
    <t>éi</t>
  </si>
  <si>
    <t>ái</t>
  </si>
  <si>
    <t>ua</t>
  </si>
  <si>
    <t>ue</t>
  </si>
  <si>
    <t>ui</t>
  </si>
  <si>
    <t>uo</t>
  </si>
  <si>
    <t>iu</t>
  </si>
  <si>
    <t>huel</t>
  </si>
  <si>
    <t>INFLECTIONS</t>
  </si>
  <si>
    <t>STEMS</t>
  </si>
  <si>
    <t>PRESENT INDICATIVE</t>
  </si>
  <si>
    <t>PRETERIT</t>
  </si>
  <si>
    <t>FUTURE/CONDITIONAL</t>
  </si>
  <si>
    <t>ió</t>
  </si>
  <si>
    <t>ieron</t>
  </si>
  <si>
    <t>eron</t>
  </si>
  <si>
    <t>emos</t>
  </si>
  <si>
    <t>ía</t>
  </si>
  <si>
    <t>ías</t>
  </si>
  <si>
    <t>íamos</t>
  </si>
  <si>
    <t>íais</t>
  </si>
  <si>
    <t>ían</t>
  </si>
  <si>
    <t>Ver</t>
  </si>
  <si>
    <t>PRESENT</t>
  </si>
  <si>
    <t>IMPERFECT</t>
  </si>
  <si>
    <t>FUT/COND</t>
  </si>
  <si>
    <t>nos/vos</t>
  </si>
  <si>
    <t>yo/tu/nos/vos</t>
  </si>
  <si>
    <t>io/tu/el/ellos</t>
  </si>
  <si>
    <t>PRES. SUBJ.</t>
  </si>
  <si>
    <t>ás</t>
  </si>
  <si>
    <t>áis</t>
  </si>
  <si>
    <t>án</t>
  </si>
  <si>
    <t>éis</t>
  </si>
  <si>
    <t>as</t>
  </si>
  <si>
    <t>amos</t>
  </si>
  <si>
    <t>an</t>
  </si>
  <si>
    <t>FUTURE SUBJ.</t>
  </si>
  <si>
    <t>IMPERFECT SUBJ.</t>
  </si>
  <si>
    <t>era</t>
  </si>
  <si>
    <t>eras</t>
  </si>
  <si>
    <r>
      <t>é</t>
    </r>
    <r>
      <rPr>
        <sz val="12"/>
        <rFont val="Arial"/>
        <family val="0"/>
      </rPr>
      <t>ramos</t>
    </r>
  </si>
  <si>
    <t>erais</t>
  </si>
  <si>
    <t>eran</t>
  </si>
  <si>
    <t>ese</t>
  </si>
  <si>
    <t>eses</t>
  </si>
  <si>
    <r>
      <t>ése</t>
    </r>
    <r>
      <rPr>
        <sz val="12"/>
        <rFont val="Arial"/>
        <family val="0"/>
      </rPr>
      <t>mos</t>
    </r>
  </si>
  <si>
    <t>eseis</t>
  </si>
  <si>
    <t>esen</t>
  </si>
  <si>
    <t>ere</t>
  </si>
  <si>
    <t>eres</t>
  </si>
  <si>
    <t>éremos</t>
  </si>
  <si>
    <t>ereis</t>
  </si>
  <si>
    <t>eren</t>
  </si>
  <si>
    <t>PRESENT PARTICIPLE</t>
  </si>
  <si>
    <t>INDICATIVE</t>
  </si>
  <si>
    <t>Present</t>
  </si>
  <si>
    <t>Preterit</t>
  </si>
  <si>
    <t>Imperfect</t>
  </si>
  <si>
    <t>Future</t>
  </si>
  <si>
    <t>Conditional</t>
  </si>
  <si>
    <t>Past</t>
  </si>
  <si>
    <t>PARTICIPLES</t>
  </si>
  <si>
    <t>SUBJUNCTIVE</t>
  </si>
  <si>
    <t>INFINITIVE</t>
  </si>
  <si>
    <t>Except</t>
  </si>
  <si>
    <t>ser</t>
  </si>
  <si>
    <t>eser</t>
  </si>
  <si>
    <t>fu</t>
  </si>
  <si>
    <t>eír</t>
  </si>
  <si>
    <t>uir</t>
  </si>
  <si>
    <t>ir</t>
  </si>
  <si>
    <t>venir</t>
  </si>
  <si>
    <t>ducir</t>
  </si>
  <si>
    <t>conquerir</t>
  </si>
  <si>
    <t>e/ie</t>
  </si>
  <si>
    <t>e/i</t>
  </si>
  <si>
    <t>ij</t>
  </si>
  <si>
    <t>zc</t>
  </si>
  <si>
    <t>in</t>
  </si>
  <si>
    <t>*decir</t>
  </si>
  <si>
    <t>maldecir</t>
  </si>
  <si>
    <t>bendecir</t>
  </si>
  <si>
    <t>éramos</t>
  </si>
  <si>
    <t>ésemos</t>
  </si>
  <si>
    <t>PAST PARTICIPLE</t>
  </si>
  <si>
    <t>estar</t>
  </si>
  <si>
    <t>sobrestar</t>
  </si>
  <si>
    <t>sobreestar</t>
  </si>
  <si>
    <t>andar</t>
  </si>
  <si>
    <t>desandar</t>
  </si>
  <si>
    <t>dar</t>
  </si>
  <si>
    <t>sobredar</t>
  </si>
  <si>
    <t>jugar</t>
  </si>
  <si>
    <t>eg</t>
  </si>
  <si>
    <t>aron</t>
  </si>
  <si>
    <t>aba</t>
  </si>
  <si>
    <t>abas</t>
  </si>
  <si>
    <t>ábamos</t>
  </si>
  <si>
    <t>abais</t>
  </si>
  <si>
    <t>aban</t>
  </si>
  <si>
    <t>he</t>
  </si>
  <si>
    <t>has</t>
  </si>
  <si>
    <t>ha</t>
  </si>
  <si>
    <t>hemos</t>
  </si>
  <si>
    <r>
      <t>hab</t>
    </r>
    <r>
      <rPr>
        <sz val="12"/>
        <rFont val="Arial"/>
        <family val="2"/>
      </rPr>
      <t>é</t>
    </r>
    <r>
      <rPr>
        <sz val="12"/>
        <rFont val="Arial"/>
        <family val="0"/>
      </rPr>
      <t>is</t>
    </r>
  </si>
  <si>
    <t>han</t>
  </si>
  <si>
    <t>hube</t>
  </si>
  <si>
    <t>hubiste</t>
  </si>
  <si>
    <t>hubo</t>
  </si>
  <si>
    <t>hubimos</t>
  </si>
  <si>
    <t>hubisteis</t>
  </si>
  <si>
    <t>hubieron</t>
  </si>
  <si>
    <r>
      <t>hab</t>
    </r>
    <r>
      <rPr>
        <sz val="12"/>
        <rFont val="Arial"/>
        <family val="2"/>
      </rPr>
      <t>ía</t>
    </r>
  </si>
  <si>
    <t>habías</t>
  </si>
  <si>
    <t>había</t>
  </si>
  <si>
    <t>habíamos</t>
  </si>
  <si>
    <t>habíais</t>
  </si>
  <si>
    <t>habían</t>
  </si>
  <si>
    <r>
      <t>habr</t>
    </r>
    <r>
      <rPr>
        <sz val="12"/>
        <rFont val="Arial"/>
        <family val="2"/>
      </rPr>
      <t>é</t>
    </r>
  </si>
  <si>
    <r>
      <t>habr</t>
    </r>
    <r>
      <rPr>
        <sz val="12"/>
        <rFont val="Arial"/>
        <family val="2"/>
      </rPr>
      <t>ás</t>
    </r>
  </si>
  <si>
    <t>habrá</t>
  </si>
  <si>
    <t>habremos</t>
  </si>
  <si>
    <t>habrán</t>
  </si>
  <si>
    <t>habréis</t>
  </si>
  <si>
    <t>habría</t>
  </si>
  <si>
    <t>habrías</t>
  </si>
  <si>
    <t>habríamos</t>
  </si>
  <si>
    <t>habríais</t>
  </si>
  <si>
    <t>habrían</t>
  </si>
  <si>
    <t>haya</t>
  </si>
  <si>
    <t>hayas</t>
  </si>
  <si>
    <t>hayamos</t>
  </si>
  <si>
    <r>
      <t>hay</t>
    </r>
    <r>
      <rPr>
        <sz val="12"/>
        <rFont val="Arial"/>
        <family val="2"/>
      </rPr>
      <t>á</t>
    </r>
    <r>
      <rPr>
        <sz val="12"/>
        <rFont val="Arial"/>
        <family val="0"/>
      </rPr>
      <t>is</t>
    </r>
  </si>
  <si>
    <t>hayan</t>
  </si>
  <si>
    <t>hubiera</t>
  </si>
  <si>
    <t>hubieras</t>
  </si>
  <si>
    <r>
      <t>hubi</t>
    </r>
    <r>
      <rPr>
        <sz val="12"/>
        <rFont val="Arial"/>
        <family val="2"/>
      </rPr>
      <t>éramos</t>
    </r>
  </si>
  <si>
    <t>hubierais</t>
  </si>
  <si>
    <t>hubieran</t>
  </si>
  <si>
    <t>hubiese</t>
  </si>
  <si>
    <t>hubieses</t>
  </si>
  <si>
    <t>hubiésemos</t>
  </si>
  <si>
    <t>hubieseis</t>
  </si>
  <si>
    <t>hubiesen</t>
  </si>
  <si>
    <t>hubiere</t>
  </si>
  <si>
    <t>hubieres</t>
  </si>
  <si>
    <t>hubiéremos</t>
  </si>
  <si>
    <t>hubiereis</t>
  </si>
  <si>
    <t>hubieren</t>
  </si>
  <si>
    <t>haber</t>
  </si>
  <si>
    <t>habiendo</t>
  </si>
  <si>
    <t>habido</t>
  </si>
  <si>
    <t>estoy</t>
  </si>
  <si>
    <t>estás</t>
  </si>
  <si>
    <t>está</t>
  </si>
  <si>
    <t>estamos</t>
  </si>
  <si>
    <t>estáis</t>
  </si>
  <si>
    <t>están</t>
  </si>
  <si>
    <t>estuve</t>
  </si>
  <si>
    <t>estuviste</t>
  </si>
  <si>
    <t>estuvo</t>
  </si>
  <si>
    <t>estuvimos</t>
  </si>
  <si>
    <t>estuvisteis</t>
  </si>
  <si>
    <t>estuvieron</t>
  </si>
  <si>
    <t>estaba</t>
  </si>
  <si>
    <t>estabas</t>
  </si>
  <si>
    <t>estábamos</t>
  </si>
  <si>
    <t>estabais</t>
  </si>
  <si>
    <t>estaban</t>
  </si>
  <si>
    <r>
      <t>estar</t>
    </r>
    <r>
      <rPr>
        <sz val="12"/>
        <rFont val="Arial"/>
        <family val="2"/>
      </rPr>
      <t>é</t>
    </r>
  </si>
  <si>
    <t>estarás</t>
  </si>
  <si>
    <t>estará</t>
  </si>
  <si>
    <t>estaremos</t>
  </si>
  <si>
    <r>
      <t>estar</t>
    </r>
    <r>
      <rPr>
        <sz val="12"/>
        <rFont val="Arial"/>
        <family val="2"/>
      </rPr>
      <t>é</t>
    </r>
    <r>
      <rPr>
        <sz val="12"/>
        <rFont val="Arial"/>
        <family val="0"/>
      </rPr>
      <t>is</t>
    </r>
  </si>
  <si>
    <t>estarán</t>
  </si>
  <si>
    <t>estaría</t>
  </si>
  <si>
    <t>estarías</t>
  </si>
  <si>
    <t>estaríamos</t>
  </si>
  <si>
    <t>estaríais</t>
  </si>
  <si>
    <t>estarían</t>
  </si>
  <si>
    <t>esté</t>
  </si>
  <si>
    <t>estés</t>
  </si>
  <si>
    <t>estemos</t>
  </si>
  <si>
    <t>estéis</t>
  </si>
  <si>
    <t>estén</t>
  </si>
  <si>
    <t>estuviera</t>
  </si>
  <si>
    <t>estuvieras</t>
  </si>
  <si>
    <t>estuviéramos</t>
  </si>
  <si>
    <t>estuvierais</t>
  </si>
  <si>
    <t>estuvieran</t>
  </si>
  <si>
    <t>estuviese</t>
  </si>
  <si>
    <t>estuviesen</t>
  </si>
  <si>
    <t>estuvieseis</t>
  </si>
  <si>
    <t>estuviésemos</t>
  </si>
  <si>
    <t>estuviere</t>
  </si>
  <si>
    <t>estuvieres</t>
  </si>
  <si>
    <t>estuviéremos</t>
  </si>
  <si>
    <t>estuviereis</t>
  </si>
  <si>
    <t>estuvieren</t>
  </si>
  <si>
    <t>estando</t>
  </si>
  <si>
    <t>estado</t>
  </si>
  <si>
    <t>Present Perfect</t>
  </si>
  <si>
    <t>Anterior Perfect</t>
  </si>
  <si>
    <t>Pluperfect</t>
  </si>
  <si>
    <t>Future Perfect</t>
  </si>
  <si>
    <t>Conditional Perfect</t>
  </si>
  <si>
    <t>Present Progressive</t>
  </si>
  <si>
    <t>Anterior Progressive</t>
  </si>
  <si>
    <t>Past Progressive</t>
  </si>
  <si>
    <t>Future Progressive</t>
  </si>
  <si>
    <t>Conditional Progressive</t>
  </si>
  <si>
    <t>Perfect</t>
  </si>
  <si>
    <t>Progressive</t>
  </si>
  <si>
    <t>SIMPLE INDICATIVE TENSES</t>
  </si>
  <si>
    <t>COMPOUND INDICATIVE TENSES</t>
  </si>
  <si>
    <t>SIMPLE SUBJUNCTIVE TENSES</t>
  </si>
  <si>
    <t>COMPOUND SUBJUNCTIVE TENSES</t>
  </si>
  <si>
    <t>salir</t>
  </si>
  <si>
    <t>resalir</t>
  </si>
  <si>
    <t>sobresalir</t>
  </si>
  <si>
    <t>Positive</t>
  </si>
  <si>
    <t>Negative</t>
  </si>
  <si>
    <t>IMPERATIVE</t>
  </si>
  <si>
    <t>-</t>
  </si>
  <si>
    <t>Infinitive Progressive</t>
  </si>
  <si>
    <t>Infinitive Perfect</t>
  </si>
  <si>
    <t>Past Perfect</t>
  </si>
  <si>
    <t>PERSONS</t>
  </si>
  <si>
    <t>negar</t>
  </si>
  <si>
    <t>abnegar</t>
  </si>
  <si>
    <t>aplegar</t>
  </si>
  <si>
    <t>asosegar</t>
  </si>
  <si>
    <t>cegar</t>
  </si>
  <si>
    <t>denegar</t>
  </si>
  <si>
    <t>derrenegar</t>
  </si>
  <si>
    <t>derrengar</t>
  </si>
  <si>
    <t>desasosegar</t>
  </si>
  <si>
    <t>desnegar</t>
  </si>
  <si>
    <t>desnevar</t>
  </si>
  <si>
    <t>desosegar</t>
  </si>
  <si>
    <t>estregar</t>
  </si>
  <si>
    <t>fregar</t>
  </si>
  <si>
    <t>plegar</t>
  </si>
  <si>
    <t>refregar</t>
  </si>
  <si>
    <t>regar</t>
  </si>
  <si>
    <t>renegar</t>
  </si>
  <si>
    <t>replegar</t>
  </si>
  <si>
    <t>resegar</t>
  </si>
  <si>
    <t>restregar</t>
  </si>
  <si>
    <t>segar</t>
  </si>
  <si>
    <t>sofregar</t>
  </si>
  <si>
    <t>soregar</t>
  </si>
  <si>
    <t>sorregar</t>
  </si>
  <si>
    <t>sosegar</t>
  </si>
  <si>
    <t>transfregar</t>
  </si>
  <si>
    <t>trasegar</t>
  </si>
  <si>
    <t>trasfregar.</t>
  </si>
  <si>
    <t>sé</t>
  </si>
  <si>
    <t>empezar</t>
  </si>
  <si>
    <t>saber</t>
  </si>
  <si>
    <t>resaber</t>
  </si>
  <si>
    <t>Thematic Stem Diphthong</t>
  </si>
  <si>
    <t>ói</t>
  </si>
  <si>
    <t>COMPOUND INFINITIVE &amp; PARTICIPIAL FORMS</t>
  </si>
  <si>
    <t>comenzar</t>
  </si>
  <si>
    <t>nos./vos.</t>
  </si>
  <si>
    <t>yo/tu/el/ellos</t>
  </si>
  <si>
    <t>despedir</t>
  </si>
  <si>
    <t>tú</t>
  </si>
  <si>
    <t>SPANISH</t>
  </si>
  <si>
    <t>corregir</t>
  </si>
  <si>
    <t>uar</t>
  </si>
  <si>
    <t>iar</t>
  </si>
  <si>
    <t>abaliar</t>
  </si>
  <si>
    <t>adiar</t>
  </si>
  <si>
    <t>amnistiar</t>
  </si>
  <si>
    <t>ampliar</t>
  </si>
  <si>
    <t>arriar</t>
  </si>
  <si>
    <t>ataviar</t>
  </si>
  <si>
    <t>autografiar</t>
  </si>
  <si>
    <t>aviar</t>
  </si>
  <si>
    <t>baquiar</t>
  </si>
  <si>
    <t>biografiar</t>
  </si>
  <si>
    <t>cablegrafiar</t>
  </si>
  <si>
    <t>calcografiar</t>
  </si>
  <si>
    <t>caligrafiar</t>
  </si>
  <si>
    <t>calofriar</t>
  </si>
  <si>
    <t>calosfriar</t>
  </si>
  <si>
    <t>cartografiar</t>
  </si>
  <si>
    <t>chirriar</t>
  </si>
  <si>
    <t>ciar</t>
  </si>
  <si>
    <t>cinematografiar</t>
  </si>
  <si>
    <t>comentariar</t>
  </si>
  <si>
    <t>confiar</t>
  </si>
  <si>
    <t>contrariar</t>
  </si>
  <si>
    <t>coreografiar</t>
  </si>
  <si>
    <t>criar</t>
  </si>
  <si>
    <t>cromolitografiar</t>
  </si>
  <si>
    <t>cuantiar</t>
  </si>
  <si>
    <t>cuchichiar</t>
  </si>
  <si>
    <t>dactilografiar</t>
  </si>
  <si>
    <t>demasiar</t>
  </si>
  <si>
    <t>desafiar</t>
  </si>
  <si>
    <t>desaliar</t>
  </si>
  <si>
    <t>desataviar</t>
  </si>
  <si>
    <t>desaviar</t>
  </si>
  <si>
    <t>descarriar</t>
  </si>
  <si>
    <t>desconfiar</t>
  </si>
  <si>
    <t>descriar</t>
  </si>
  <si>
    <t>desliar</t>
  </si>
  <si>
    <t>desvariar</t>
  </si>
  <si>
    <t>desviar</t>
  </si>
  <si>
    <t>ejecutoriar</t>
  </si>
  <si>
    <t>enfriar</t>
  </si>
  <si>
    <t>engaliar</t>
  </si>
  <si>
    <t>enhastiar</t>
  </si>
  <si>
    <t>enlejiar</t>
  </si>
  <si>
    <t>enriar</t>
  </si>
  <si>
    <t>entrecriar</t>
  </si>
  <si>
    <t>enviar</t>
  </si>
  <si>
    <t>escalofriar</t>
  </si>
  <si>
    <t>esgrafiar</t>
  </si>
  <si>
    <t>espiar</t>
  </si>
  <si>
    <t>espurriar</t>
  </si>
  <si>
    <t>esquiar</t>
  </si>
  <si>
    <t>estenografiar</t>
  </si>
  <si>
    <t>estriar</t>
  </si>
  <si>
    <t>expatriar</t>
  </si>
  <si>
    <t>expiar</t>
  </si>
  <si>
    <t>extraviar</t>
  </si>
  <si>
    <t>fiar</t>
  </si>
  <si>
    <t>fotografiar</t>
  </si>
  <si>
    <t>fotolitografiar</t>
  </si>
  <si>
    <t>guiar</t>
  </si>
  <si>
    <t>hastiar</t>
  </si>
  <si>
    <t>ispiar</t>
  </si>
  <si>
    <t>istriar</t>
  </si>
  <si>
    <t>jadiar</t>
  </si>
  <si>
    <t>jipiar</t>
  </si>
  <si>
    <t>liar</t>
  </si>
  <si>
    <t>litofotografiar</t>
  </si>
  <si>
    <t>litografiar</t>
  </si>
  <si>
    <t>malcriar</t>
  </si>
  <si>
    <t>mecanografiar</t>
  </si>
  <si>
    <t>miar</t>
  </si>
  <si>
    <t>mimeografiar</t>
  </si>
  <si>
    <t>multigrafiar</t>
  </si>
  <si>
    <t>ortografiar</t>
  </si>
  <si>
    <t>piar</t>
  </si>
  <si>
    <t>pipiar</t>
  </si>
  <si>
    <t>porfiar</t>
  </si>
  <si>
    <t>radiografiar</t>
  </si>
  <si>
    <t>radioguiar</t>
  </si>
  <si>
    <t>radiotelegrafiar</t>
  </si>
  <si>
    <t>recriar</t>
  </si>
  <si>
    <t>reenviar</t>
  </si>
  <si>
    <t>refriar</t>
  </si>
  <si>
    <t>repatriar</t>
  </si>
  <si>
    <t>resfriar</t>
  </si>
  <si>
    <t>rociar</t>
  </si>
  <si>
    <t>taquigrafiar</t>
  </si>
  <si>
    <t>tataratiar</t>
  </si>
  <si>
    <t>telefotografiar</t>
  </si>
  <si>
    <t>telegrafiar</t>
  </si>
  <si>
    <t>teleguiar</t>
  </si>
  <si>
    <t>tipografiar</t>
  </si>
  <si>
    <t>triar</t>
  </si>
  <si>
    <t>vaciar</t>
  </si>
  <si>
    <t>variar</t>
  </si>
  <si>
    <t>vigiar</t>
  </si>
  <si>
    <t>xerografiar</t>
  </si>
  <si>
    <t>xylografiar</t>
  </si>
  <si>
    <t>zurriar</t>
  </si>
  <si>
    <t>acensuar</t>
  </si>
  <si>
    <t>acentuar</t>
  </si>
  <si>
    <t>actuar</t>
  </si>
  <si>
    <t>arruar</t>
  </si>
  <si>
    <t>atenuar</t>
  </si>
  <si>
    <t>atumultuar</t>
  </si>
  <si>
    <t>avaluar</t>
  </si>
  <si>
    <t>colicuar</t>
  </si>
  <si>
    <t>conceptuar</t>
  </si>
  <si>
    <t>contextuar</t>
  </si>
  <si>
    <t>continuar</t>
  </si>
  <si>
    <t>desbruar</t>
  </si>
  <si>
    <t>descontinuar</t>
  </si>
  <si>
    <t>deshabituar</t>
  </si>
  <si>
    <t>desvaluar</t>
  </si>
  <si>
    <t>desvirtuar</t>
  </si>
  <si>
    <t>devaluar</t>
  </si>
  <si>
    <t>discontinuar</t>
  </si>
  <si>
    <t>efectuar</t>
  </si>
  <si>
    <t>enfatuarse</t>
  </si>
  <si>
    <t>estatuar</t>
  </si>
  <si>
    <t>evaluar</t>
  </si>
  <si>
    <t>exceptuar</t>
  </si>
  <si>
    <t>extenuar</t>
  </si>
  <si>
    <t>fluctuar</t>
  </si>
  <si>
    <t>ganzuar</t>
  </si>
  <si>
    <t>garuar</t>
  </si>
  <si>
    <t>graduar</t>
  </si>
  <si>
    <t>gruar</t>
  </si>
  <si>
    <t>habituar</t>
  </si>
  <si>
    <t>individuar</t>
  </si>
  <si>
    <t>infatuar</t>
  </si>
  <si>
    <t>insinuar</t>
  </si>
  <si>
    <t>licuar</t>
  </si>
  <si>
    <t>menstruar</t>
  </si>
  <si>
    <t>perpetuar</t>
  </si>
  <si>
    <t>preceptuar</t>
  </si>
  <si>
    <t>puar</t>
  </si>
  <si>
    <t>puntuar</t>
  </si>
  <si>
    <t>redituar</t>
  </si>
  <si>
    <t>revaluar</t>
  </si>
  <si>
    <t>ruar</t>
  </si>
  <si>
    <t>situar</t>
  </si>
  <si>
    <t>tatuar</t>
  </si>
  <si>
    <t>tumultuar</t>
  </si>
  <si>
    <t>usufructuar</t>
  </si>
  <si>
    <t>valuar</t>
  </si>
  <si>
    <t>prover</t>
  </si>
  <si>
    <t>valer</t>
  </si>
  <si>
    <t>caler</t>
  </si>
  <si>
    <t>equivaler</t>
  </si>
  <si>
    <t>desvaler</t>
  </si>
  <si>
    <t>revaler</t>
  </si>
  <si>
    <t>prevaler</t>
  </si>
  <si>
    <t>reunir</t>
  </si>
  <si>
    <t>ún</t>
  </si>
  <si>
    <t>él; ella; Usted</t>
  </si>
  <si>
    <t>ellos; ellas; Ustedes</t>
  </si>
  <si>
    <t>nosotros; nosotras</t>
  </si>
  <si>
    <t>vosotros; vosotras</t>
  </si>
  <si>
    <t>Gerund</t>
  </si>
  <si>
    <t>igu</t>
  </si>
  <si>
    <t>aprender</t>
  </si>
  <si>
    <t>aislar</t>
  </si>
  <si>
    <t>airar</t>
  </si>
  <si>
    <t>desairar</t>
  </si>
  <si>
    <t>desaislar</t>
  </si>
  <si>
    <t>destraillar</t>
  </si>
  <si>
    <t>descafeinar</t>
  </si>
  <si>
    <t>reilar</t>
  </si>
  <si>
    <t>sainar</t>
  </si>
  <si>
    <t>desainar</t>
  </si>
  <si>
    <t>taimar</t>
  </si>
  <si>
    <t>traillar</t>
  </si>
  <si>
    <t>i*ar</t>
  </si>
  <si>
    <t>atraillar</t>
  </si>
  <si>
    <t>i**ar</t>
  </si>
  <si>
    <t>u*ar</t>
  </si>
  <si>
    <t>u**ar</t>
  </si>
  <si>
    <t>aunar</t>
  </si>
  <si>
    <t>aupar</t>
  </si>
  <si>
    <t>aullar</t>
  </si>
  <si>
    <t>baraustar</t>
  </si>
  <si>
    <t>desembaular</t>
  </si>
  <si>
    <t>maular</t>
  </si>
  <si>
    <t>maullar</t>
  </si>
  <si>
    <t>parausar</t>
  </si>
  <si>
    <t>adecuar</t>
  </si>
  <si>
    <t>discernir</t>
  </si>
  <si>
    <t>cernir</t>
  </si>
  <si>
    <t>hendir</t>
  </si>
  <si>
    <t>concernir</t>
  </si>
  <si>
    <t>asir</t>
  </si>
  <si>
    <t>balbucir</t>
  </si>
  <si>
    <t>cocer</t>
  </si>
  <si>
    <t>erguir</t>
  </si>
  <si>
    <t>errar</t>
  </si>
  <si>
    <t>placer</t>
  </si>
  <si>
    <t>roer</t>
  </si>
  <si>
    <t>reñir</t>
  </si>
  <si>
    <t>yerr</t>
  </si>
  <si>
    <t>bendecir/maldecir</t>
  </si>
  <si>
    <t>oír</t>
  </si>
  <si>
    <t>torcer</t>
  </si>
  <si>
    <t>destorcer</t>
  </si>
  <si>
    <t>retorcer</t>
  </si>
  <si>
    <t>uec</t>
  </si>
  <si>
    <t>*torcer</t>
  </si>
  <si>
    <t>uerc</t>
  </si>
  <si>
    <t>escocer</t>
  </si>
  <si>
    <t>recocer</t>
  </si>
  <si>
    <t>uez</t>
  </si>
  <si>
    <t>uerz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</si>
</sst>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b/>
      <sz val="12"/>
      <name val="Times New Roman"/>
      <family val="1"/>
    </font>
    <font>
      <b/>
      <sz val="20"/>
      <color indexed="13"/>
      <name val="Lucida Calligraphy"/>
      <family val="4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19" applyBorder="1" applyAlignment="1">
      <alignment vertical="top" wrapText="1"/>
    </xf>
    <xf numFmtId="0" fontId="3" fillId="0" borderId="2" xfId="19" applyBorder="1" applyAlignment="1">
      <alignment vertical="top" wrapText="1"/>
    </xf>
    <xf numFmtId="0" fontId="3" fillId="0" borderId="2" xfId="19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/>
    </xf>
    <xf numFmtId="164" fontId="4" fillId="6" borderId="5" xfId="0" applyNumberFormat="1" applyFont="1" applyFill="1" applyBorder="1" applyAlignment="1">
      <alignment/>
    </xf>
    <xf numFmtId="164" fontId="4" fillId="6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7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/>
    </xf>
    <xf numFmtId="0" fontId="4" fillId="7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37</xdr:row>
      <xdr:rowOff>57150</xdr:rowOff>
    </xdr:from>
    <xdr:to>
      <xdr:col>6</xdr:col>
      <xdr:colOff>1533525</xdr:colOff>
      <xdr:row>42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7439025"/>
          <a:ext cx="9906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\\192.168.1.101\b\Application%20Data\verbix\html\acomedir" TargetMode="External" /><Relationship Id="rId2" Type="http://schemas.openxmlformats.org/officeDocument/2006/relationships/hyperlink" Target="\\192.168.1.101\b\Application%20Data\verbix\html\acomedirse" TargetMode="External" /><Relationship Id="rId3" Type="http://schemas.openxmlformats.org/officeDocument/2006/relationships/hyperlink" Target="\\192.168.1.101\b\Application%20Data\verbix\html\a&#241;edir" TargetMode="External" /><Relationship Id="rId4" Type="http://schemas.openxmlformats.org/officeDocument/2006/relationships/hyperlink" Target="\\192.168.1.101\b\Application%20Data\verbix\html\comedir" TargetMode="External" /><Relationship Id="rId5" Type="http://schemas.openxmlformats.org/officeDocument/2006/relationships/hyperlink" Target="\\192.168.1.101\b\Application%20Data\verbix\html\comedirse" TargetMode="External" /><Relationship Id="rId6" Type="http://schemas.openxmlformats.org/officeDocument/2006/relationships/hyperlink" Target="\\192.168.1.101\b\Application%20Data\verbix\html\competir" TargetMode="External" /><Relationship Id="rId7" Type="http://schemas.openxmlformats.org/officeDocument/2006/relationships/hyperlink" Target="\\192.168.1.101\b\Application%20Data\verbix\html\concebir" TargetMode="External" /><Relationship Id="rId8" Type="http://schemas.openxmlformats.org/officeDocument/2006/relationships/hyperlink" Target="\\192.168.1.101\b\Application%20Data\verbix\html\degestir" TargetMode="External" /><Relationship Id="rId9" Type="http://schemas.openxmlformats.org/officeDocument/2006/relationships/hyperlink" Target="\\192.168.1.101\b\Application%20Data\verbix\html\derretirse" TargetMode="External" /><Relationship Id="rId10" Type="http://schemas.openxmlformats.org/officeDocument/2006/relationships/hyperlink" Target="\\192.168.1.101\b\Application%20Data\verbix\html\descomedir" TargetMode="External" /><Relationship Id="rId11" Type="http://schemas.openxmlformats.org/officeDocument/2006/relationships/hyperlink" Target="\\192.168.1.101\b\Application%20Data\verbix\html\descomedirse" TargetMode="External" /><Relationship Id="rId12" Type="http://schemas.openxmlformats.org/officeDocument/2006/relationships/hyperlink" Target="\\192.168.1.101\b\Application%20Data\verbix\html\desdedir" TargetMode="External" /><Relationship Id="rId13" Type="http://schemas.openxmlformats.org/officeDocument/2006/relationships/hyperlink" Target="\\192.168.1.101\b\Application%20Data\verbix\html\deservir" TargetMode="External" /><Relationship Id="rId14" Type="http://schemas.openxmlformats.org/officeDocument/2006/relationships/hyperlink" Target="\\192.168.1.101\b\Application%20Data\verbix\html\desmedir" TargetMode="External" /><Relationship Id="rId15" Type="http://schemas.openxmlformats.org/officeDocument/2006/relationships/hyperlink" Target="\\192.168.1.101\b\Application%20Data\verbix\html\desmedirse" TargetMode="External" /><Relationship Id="rId16" Type="http://schemas.openxmlformats.org/officeDocument/2006/relationships/hyperlink" Target="\\192.168.1.101\b\Application%20Data\verbix\html\despedirse" TargetMode="External" /><Relationship Id="rId17" Type="http://schemas.openxmlformats.org/officeDocument/2006/relationships/hyperlink" Target="\\192.168.1.101\b\Application%20Data\verbix\html\desvestir" TargetMode="External" /><Relationship Id="rId18" Type="http://schemas.openxmlformats.org/officeDocument/2006/relationships/hyperlink" Target="\\192.168.1.101\b\Application%20Data\verbix\html\digestir" TargetMode="External" /><Relationship Id="rId19" Type="http://schemas.openxmlformats.org/officeDocument/2006/relationships/hyperlink" Target="\\192.168.1.101\b\Application%20Data\verbix\html\embestir" TargetMode="External" /><Relationship Id="rId20" Type="http://schemas.openxmlformats.org/officeDocument/2006/relationships/hyperlink" Target="\\192.168.1.101\b\Application%20Data\verbix\html\envestir" TargetMode="External" /><Relationship Id="rId21" Type="http://schemas.openxmlformats.org/officeDocument/2006/relationships/hyperlink" Target="\\192.168.1.101\b\Application%20Data\verbix\html\espedir" TargetMode="External" /><Relationship Id="rId22" Type="http://schemas.openxmlformats.org/officeDocument/2006/relationships/hyperlink" Target="\\192.168.1.101\b\Application%20Data\verbix\html\espedirse" TargetMode="External" /><Relationship Id="rId23" Type="http://schemas.openxmlformats.org/officeDocument/2006/relationships/hyperlink" Target="\\192.168.1.101\b\Application%20Data\verbix\html\expedir" TargetMode="External" /><Relationship Id="rId24" Type="http://schemas.openxmlformats.org/officeDocument/2006/relationships/hyperlink" Target="\\192.168.1.101\b\Application%20Data\verbix\html\fenchir" TargetMode="External" /><Relationship Id="rId25" Type="http://schemas.openxmlformats.org/officeDocument/2006/relationships/hyperlink" Target="\\192.168.1.101\b\Application%20Data\verbix\html\gemir" TargetMode="External" /><Relationship Id="rId26" Type="http://schemas.openxmlformats.org/officeDocument/2006/relationships/hyperlink" Target="\\192.168.1.101\b\Application%20Data\verbix\html\henchir" TargetMode="External" /><Relationship Id="rId27" Type="http://schemas.openxmlformats.org/officeDocument/2006/relationships/hyperlink" Target="\\192.168.1.101\b\Application%20Data\verbix\html\hespir" TargetMode="External" /><Relationship Id="rId28" Type="http://schemas.openxmlformats.org/officeDocument/2006/relationships/hyperlink" Target="\\192.168.1.101\b\Application%20Data\verbix\html\hespirse" TargetMode="External" /><Relationship Id="rId29" Type="http://schemas.openxmlformats.org/officeDocument/2006/relationships/hyperlink" Target="\\192.168.1.101\b\Application%20Data\verbix\html\impedir" TargetMode="External" /><Relationship Id="rId30" Type="http://schemas.openxmlformats.org/officeDocument/2006/relationships/hyperlink" Target="\\192.168.1.101\b\Application%20Data\verbix\html\impremir" TargetMode="External" /><Relationship Id="rId31" Type="http://schemas.openxmlformats.org/officeDocument/2006/relationships/hyperlink" Target="\\192.168.1.101\b\Application%20Data\verbix\html\infecir" TargetMode="External" /><Relationship Id="rId32" Type="http://schemas.openxmlformats.org/officeDocument/2006/relationships/hyperlink" Target="\\192.168.1.101\b\Application%20Data\verbix\html\investir" TargetMode="External" /><Relationship Id="rId33" Type="http://schemas.openxmlformats.org/officeDocument/2006/relationships/hyperlink" Target="\\192.168.1.101\b\Application%20Data\verbix\html\medir" TargetMode="External" /><Relationship Id="rId34" Type="http://schemas.openxmlformats.org/officeDocument/2006/relationships/hyperlink" Target="\\192.168.1.101\b\Application%20Data\verbix\html\pedir" TargetMode="External" /><Relationship Id="rId35" Type="http://schemas.openxmlformats.org/officeDocument/2006/relationships/hyperlink" Target="\\192.168.1.101\b\Application%20Data\verbix\html\preconcebir" TargetMode="External" /><Relationship Id="rId36" Type="http://schemas.openxmlformats.org/officeDocument/2006/relationships/hyperlink" Target="\\192.168.1.101\b\Application%20Data\verbix\html\prestir" TargetMode="External" /><Relationship Id="rId37" Type="http://schemas.openxmlformats.org/officeDocument/2006/relationships/hyperlink" Target="\\192.168.1.101\b\Application%20Data\verbix\html\reexpedir" TargetMode="External" /><Relationship Id="rId38" Type="http://schemas.openxmlformats.org/officeDocument/2006/relationships/hyperlink" Target="\\192.168.1.101\b\Application%20Data\verbix\html\rehenchir" TargetMode="External" /><Relationship Id="rId39" Type="http://schemas.openxmlformats.org/officeDocument/2006/relationships/hyperlink" Target="\\192.168.1.101\b\Application%20Data\verbix\html\rehendrir" TargetMode="External" /><Relationship Id="rId40" Type="http://schemas.openxmlformats.org/officeDocument/2006/relationships/hyperlink" Target="\\192.168.1.101\b\Application%20Data\verbix\html\remedir" TargetMode="External" /><Relationship Id="rId41" Type="http://schemas.openxmlformats.org/officeDocument/2006/relationships/hyperlink" Target="\\192.168.1.101\b\Application%20Data\verbix\html\rendir" TargetMode="External" /><Relationship Id="rId42" Type="http://schemas.openxmlformats.org/officeDocument/2006/relationships/hyperlink" Target="\\192.168.1.101\b\Application%20Data\verbix\html\repetir" TargetMode="External" /><Relationship Id="rId43" Type="http://schemas.openxmlformats.org/officeDocument/2006/relationships/hyperlink" Target="\\192.168.1.101\b\Application%20Data\verbix\html\retir" TargetMode="External" /><Relationship Id="rId44" Type="http://schemas.openxmlformats.org/officeDocument/2006/relationships/hyperlink" Target="\\192.168.1.101\b\Application%20Data\verbix\html\revestir" TargetMode="External" /><Relationship Id="rId45" Type="http://schemas.openxmlformats.org/officeDocument/2006/relationships/hyperlink" Target="\\192.168.1.101\b\Application%20Data\verbix\html\sepelir" TargetMode="External" /><Relationship Id="rId46" Type="http://schemas.openxmlformats.org/officeDocument/2006/relationships/hyperlink" Target="\\192.168.1.101\b\Application%20Data\verbix\html\servir" TargetMode="External" /><Relationship Id="rId47" Type="http://schemas.openxmlformats.org/officeDocument/2006/relationships/hyperlink" Target="\\192.168.1.101\b\Application%20Data\verbix\html\sobrevestir" TargetMode="External" /><Relationship Id="rId48" Type="http://schemas.openxmlformats.org/officeDocument/2006/relationships/hyperlink" Target="\\192.168.1.101\b\Application%20Data\verbix\html\travestir" TargetMode="External" /><Relationship Id="rId49" Type="http://schemas.openxmlformats.org/officeDocument/2006/relationships/hyperlink" Target="\\192.168.1.101\b\Application%20Data\verbix\html\vesquir" TargetMode="External" /><Relationship Id="rId50" Type="http://schemas.openxmlformats.org/officeDocument/2006/relationships/hyperlink" Target="\\192.168.1.101\b\Application%20Data\verbix\html\vestir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192.168.1.101\b\Documents%20and%20Settings\hp\Application%20Data\verbix\html\abaliar" TargetMode="External" /><Relationship Id="rId2" Type="http://schemas.openxmlformats.org/officeDocument/2006/relationships/hyperlink" Target="\\192.168.1.101\b\Documents%20and%20Settings\hp\Application%20Data\verbix\html\adiar" TargetMode="External" /><Relationship Id="rId3" Type="http://schemas.openxmlformats.org/officeDocument/2006/relationships/hyperlink" Target="\\192.168.1.101\b\Documents%20and%20Settings\hp\Application%20Data\verbix\html\amnistiar" TargetMode="External" /><Relationship Id="rId4" Type="http://schemas.openxmlformats.org/officeDocument/2006/relationships/hyperlink" Target="\\192.168.1.101\b\Documents%20and%20Settings\hp\Application%20Data\verbix\html\ampliar" TargetMode="External" /><Relationship Id="rId5" Type="http://schemas.openxmlformats.org/officeDocument/2006/relationships/hyperlink" Target="\\192.168.1.101\b\Documents%20and%20Settings\hp\Application%20Data\verbix\html\arriar" TargetMode="External" /><Relationship Id="rId6" Type="http://schemas.openxmlformats.org/officeDocument/2006/relationships/hyperlink" Target="\\192.168.1.101\b\Documents%20and%20Settings\hp\Application%20Data\verbix\html\ataviar" TargetMode="External" /><Relationship Id="rId7" Type="http://schemas.openxmlformats.org/officeDocument/2006/relationships/hyperlink" Target="\\192.168.1.101\b\Documents%20and%20Settings\hp\Application%20Data\verbix\html\autografiar" TargetMode="External" /><Relationship Id="rId8" Type="http://schemas.openxmlformats.org/officeDocument/2006/relationships/hyperlink" Target="\\192.168.1.101\b\Documents%20and%20Settings\hp\Application%20Data\verbix\html\aviar" TargetMode="External" /><Relationship Id="rId9" Type="http://schemas.openxmlformats.org/officeDocument/2006/relationships/hyperlink" Target="\\192.168.1.101\b\Documents%20and%20Settings\hp\Application%20Data\verbix\html\baquiar" TargetMode="External" /><Relationship Id="rId10" Type="http://schemas.openxmlformats.org/officeDocument/2006/relationships/hyperlink" Target="\\192.168.1.101\b\Documents%20and%20Settings\hp\Application%20Data\verbix\html\biografiar" TargetMode="External" /><Relationship Id="rId11" Type="http://schemas.openxmlformats.org/officeDocument/2006/relationships/hyperlink" Target="\\192.168.1.101\b\Documents%20and%20Settings\hp\Application%20Data\verbix\html\cablegrafiar" TargetMode="External" /><Relationship Id="rId12" Type="http://schemas.openxmlformats.org/officeDocument/2006/relationships/hyperlink" Target="\\192.168.1.101\b\Documents%20and%20Settings\hp\Application%20Data\verbix\html\calcografiar" TargetMode="External" /><Relationship Id="rId13" Type="http://schemas.openxmlformats.org/officeDocument/2006/relationships/hyperlink" Target="\\192.168.1.101\b\Documents%20and%20Settings\hp\Application%20Data\verbix\html\caligrafiar" TargetMode="External" /><Relationship Id="rId14" Type="http://schemas.openxmlformats.org/officeDocument/2006/relationships/hyperlink" Target="\\192.168.1.101\b\Documents%20and%20Settings\hp\Application%20Data\verbix\html\calofriar" TargetMode="External" /><Relationship Id="rId15" Type="http://schemas.openxmlformats.org/officeDocument/2006/relationships/hyperlink" Target="\\192.168.1.101\b\Documents%20and%20Settings\hp\Application%20Data\verbix\html\calosfriar" TargetMode="External" /><Relationship Id="rId16" Type="http://schemas.openxmlformats.org/officeDocument/2006/relationships/hyperlink" Target="\\192.168.1.101\b\Documents%20and%20Settings\hp\Application%20Data\verbix\html\cartografiar" TargetMode="External" /><Relationship Id="rId17" Type="http://schemas.openxmlformats.org/officeDocument/2006/relationships/hyperlink" Target="\\192.168.1.101\b\Documents%20and%20Settings\hp\Application%20Data\verbix\html\chirriar" TargetMode="External" /><Relationship Id="rId18" Type="http://schemas.openxmlformats.org/officeDocument/2006/relationships/hyperlink" Target="\\192.168.1.101\b\Documents%20and%20Settings\hp\Application%20Data\verbix\html\ciar" TargetMode="External" /><Relationship Id="rId19" Type="http://schemas.openxmlformats.org/officeDocument/2006/relationships/hyperlink" Target="\\192.168.1.101\b\Documents%20and%20Settings\hp\Application%20Data\verbix\html\cinematografiar" TargetMode="External" /><Relationship Id="rId20" Type="http://schemas.openxmlformats.org/officeDocument/2006/relationships/hyperlink" Target="\\192.168.1.101\b\Documents%20and%20Settings\hp\Application%20Data\verbix\html\comentariar" TargetMode="External" /><Relationship Id="rId21" Type="http://schemas.openxmlformats.org/officeDocument/2006/relationships/hyperlink" Target="\\192.168.1.101\b\Documents%20and%20Settings\hp\Application%20Data\verbix\html\confiar" TargetMode="External" /><Relationship Id="rId22" Type="http://schemas.openxmlformats.org/officeDocument/2006/relationships/hyperlink" Target="\\192.168.1.101\b\Documents%20and%20Settings\hp\Application%20Data\verbix\html\contrariar" TargetMode="External" /><Relationship Id="rId23" Type="http://schemas.openxmlformats.org/officeDocument/2006/relationships/hyperlink" Target="\\192.168.1.101\b\Documents%20and%20Settings\hp\Application%20Data\verbix\html\coreografiar" TargetMode="External" /><Relationship Id="rId24" Type="http://schemas.openxmlformats.org/officeDocument/2006/relationships/hyperlink" Target="\\192.168.1.101\b\Documents%20and%20Settings\hp\Application%20Data\verbix\html\criar" TargetMode="External" /><Relationship Id="rId25" Type="http://schemas.openxmlformats.org/officeDocument/2006/relationships/hyperlink" Target="\\192.168.1.101\b\Documents%20and%20Settings\hp\Application%20Data\verbix\html\cromolitografiar" TargetMode="External" /><Relationship Id="rId26" Type="http://schemas.openxmlformats.org/officeDocument/2006/relationships/hyperlink" Target="\\192.168.1.101\b\Documents%20and%20Settings\hp\Application%20Data\verbix\html\cuantiar" TargetMode="External" /><Relationship Id="rId27" Type="http://schemas.openxmlformats.org/officeDocument/2006/relationships/hyperlink" Target="\\192.168.1.101\b\Documents%20and%20Settings\hp\Application%20Data\verbix\html\cuchichiar" TargetMode="External" /><Relationship Id="rId28" Type="http://schemas.openxmlformats.org/officeDocument/2006/relationships/hyperlink" Target="\\192.168.1.101\b\Documents%20and%20Settings\hp\Application%20Data\verbix\html\dactilografiar" TargetMode="External" /><Relationship Id="rId29" Type="http://schemas.openxmlformats.org/officeDocument/2006/relationships/hyperlink" Target="\\192.168.1.101\b\Documents%20and%20Settings\hp\Application%20Data\verbix\html\demasiar" TargetMode="External" /><Relationship Id="rId30" Type="http://schemas.openxmlformats.org/officeDocument/2006/relationships/hyperlink" Target="\\192.168.1.101\b\Documents%20and%20Settings\hp\Application%20Data\verbix\html\desafiar" TargetMode="External" /><Relationship Id="rId31" Type="http://schemas.openxmlformats.org/officeDocument/2006/relationships/hyperlink" Target="\\192.168.1.101\b\Documents%20and%20Settings\hp\Application%20Data\verbix\html\desaliar" TargetMode="External" /><Relationship Id="rId32" Type="http://schemas.openxmlformats.org/officeDocument/2006/relationships/hyperlink" Target="\\192.168.1.101\b\Documents%20and%20Settings\hp\Application%20Data\verbix\html\desataviar" TargetMode="External" /><Relationship Id="rId33" Type="http://schemas.openxmlformats.org/officeDocument/2006/relationships/hyperlink" Target="\\192.168.1.101\b\Documents%20and%20Settings\hp\Application%20Data\verbix\html\desaviar" TargetMode="External" /><Relationship Id="rId34" Type="http://schemas.openxmlformats.org/officeDocument/2006/relationships/hyperlink" Target="\\192.168.1.101\b\Documents%20and%20Settings\hp\Application%20Data\verbix\html\descarriar" TargetMode="External" /><Relationship Id="rId35" Type="http://schemas.openxmlformats.org/officeDocument/2006/relationships/hyperlink" Target="\\192.168.1.101\b\Documents%20and%20Settings\hp\Application%20Data\verbix\html\desconfiar" TargetMode="External" /><Relationship Id="rId36" Type="http://schemas.openxmlformats.org/officeDocument/2006/relationships/hyperlink" Target="\\192.168.1.101\b\Documents%20and%20Settings\hp\Application%20Data\verbix\html\descriar" TargetMode="External" /><Relationship Id="rId37" Type="http://schemas.openxmlformats.org/officeDocument/2006/relationships/hyperlink" Target="\\192.168.1.101\b\Documents%20and%20Settings\hp\Application%20Data\verbix\html\desliar" TargetMode="External" /><Relationship Id="rId38" Type="http://schemas.openxmlformats.org/officeDocument/2006/relationships/hyperlink" Target="\\192.168.1.101\b\Documents%20and%20Settings\hp\Application%20Data\verbix\html\desvariar" TargetMode="External" /><Relationship Id="rId39" Type="http://schemas.openxmlformats.org/officeDocument/2006/relationships/hyperlink" Target="\\192.168.1.101\b\Documents%20and%20Settings\hp\Application%20Data\verbix\html\desviar" TargetMode="External" /><Relationship Id="rId40" Type="http://schemas.openxmlformats.org/officeDocument/2006/relationships/hyperlink" Target="\\192.168.1.101\b\Documents%20and%20Settings\hp\Application%20Data\verbix\html\ejecutoriar" TargetMode="External" /><Relationship Id="rId41" Type="http://schemas.openxmlformats.org/officeDocument/2006/relationships/hyperlink" Target="\\192.168.1.101\b\Documents%20and%20Settings\hp\Application%20Data\verbix\html\enfriar" TargetMode="External" /><Relationship Id="rId42" Type="http://schemas.openxmlformats.org/officeDocument/2006/relationships/hyperlink" Target="\\192.168.1.101\b\Documents%20and%20Settings\hp\Application%20Data\verbix\html\engaliar" TargetMode="External" /><Relationship Id="rId43" Type="http://schemas.openxmlformats.org/officeDocument/2006/relationships/hyperlink" Target="\\192.168.1.101\b\Documents%20and%20Settings\hp\Application%20Data\verbix\html\enhastiar" TargetMode="External" /><Relationship Id="rId44" Type="http://schemas.openxmlformats.org/officeDocument/2006/relationships/hyperlink" Target="\\192.168.1.101\b\Documents%20and%20Settings\hp\Application%20Data\verbix\html\enlejiar" TargetMode="External" /><Relationship Id="rId45" Type="http://schemas.openxmlformats.org/officeDocument/2006/relationships/hyperlink" Target="\\192.168.1.101\b\Documents%20and%20Settings\hp\Application%20Data\verbix\html\enriar" TargetMode="External" /><Relationship Id="rId46" Type="http://schemas.openxmlformats.org/officeDocument/2006/relationships/hyperlink" Target="\\192.168.1.101\b\Documents%20and%20Settings\hp\Application%20Data\verbix\html\entrecriar" TargetMode="External" /><Relationship Id="rId47" Type="http://schemas.openxmlformats.org/officeDocument/2006/relationships/hyperlink" Target="\\192.168.1.101\b\Documents%20and%20Settings\hp\Application%20Data\verbix\html\enviar" TargetMode="External" /><Relationship Id="rId48" Type="http://schemas.openxmlformats.org/officeDocument/2006/relationships/hyperlink" Target="\\192.168.1.101\b\Documents%20and%20Settings\hp\Application%20Data\verbix\html\escalofriar" TargetMode="External" /><Relationship Id="rId49" Type="http://schemas.openxmlformats.org/officeDocument/2006/relationships/hyperlink" Target="\\192.168.1.101\b\Documents%20and%20Settings\hp\Application%20Data\verbix\html\esgrafiar" TargetMode="External" /><Relationship Id="rId50" Type="http://schemas.openxmlformats.org/officeDocument/2006/relationships/hyperlink" Target="\\192.168.1.101\b\Documents%20and%20Settings\hp\Application%20Data\verbix\html\espiar" TargetMode="External" /><Relationship Id="rId51" Type="http://schemas.openxmlformats.org/officeDocument/2006/relationships/hyperlink" Target="\\192.168.1.101\b\Documents%20and%20Settings\hp\Application%20Data\verbix\html\espurriar" TargetMode="External" /><Relationship Id="rId52" Type="http://schemas.openxmlformats.org/officeDocument/2006/relationships/hyperlink" Target="\\192.168.1.101\b\Documents%20and%20Settings\hp\Application%20Data\verbix\html\esquiar" TargetMode="External" /><Relationship Id="rId53" Type="http://schemas.openxmlformats.org/officeDocument/2006/relationships/hyperlink" Target="\\192.168.1.101\b\Documents%20and%20Settings\hp\Application%20Data\verbix\html\estenografiar" TargetMode="External" /><Relationship Id="rId54" Type="http://schemas.openxmlformats.org/officeDocument/2006/relationships/hyperlink" Target="\\192.168.1.101\b\Documents%20and%20Settings\hp\Application%20Data\verbix\html\estriar" TargetMode="External" /><Relationship Id="rId55" Type="http://schemas.openxmlformats.org/officeDocument/2006/relationships/hyperlink" Target="\\192.168.1.101\b\Documents%20and%20Settings\hp\Application%20Data\verbix\html\expatriarse" TargetMode="External" /><Relationship Id="rId56" Type="http://schemas.openxmlformats.org/officeDocument/2006/relationships/hyperlink" Target="\\192.168.1.101\b\Documents%20and%20Settings\hp\Application%20Data\verbix\html\expiar" TargetMode="External" /><Relationship Id="rId57" Type="http://schemas.openxmlformats.org/officeDocument/2006/relationships/hyperlink" Target="\\192.168.1.101\b\Documents%20and%20Settings\hp\Application%20Data\verbix\html\extraviar" TargetMode="External" /><Relationship Id="rId58" Type="http://schemas.openxmlformats.org/officeDocument/2006/relationships/hyperlink" Target="\\192.168.1.101\b\Documents%20and%20Settings\hp\Application%20Data\verbix\html\fiar" TargetMode="External" /><Relationship Id="rId59" Type="http://schemas.openxmlformats.org/officeDocument/2006/relationships/hyperlink" Target="\\192.168.1.101\b\Documents%20and%20Settings\hp\Application%20Data\verbix\html\fotografiar" TargetMode="External" /><Relationship Id="rId60" Type="http://schemas.openxmlformats.org/officeDocument/2006/relationships/hyperlink" Target="\\192.168.1.101\b\Documents%20and%20Settings\hp\Application%20Data\verbix\html\fotolitografiar" TargetMode="External" /><Relationship Id="rId61" Type="http://schemas.openxmlformats.org/officeDocument/2006/relationships/hyperlink" Target="\\192.168.1.101\b\Documents%20and%20Settings\hp\Application%20Data\verbix\html\guiar" TargetMode="External" /><Relationship Id="rId62" Type="http://schemas.openxmlformats.org/officeDocument/2006/relationships/hyperlink" Target="\\192.168.1.101\b\Documents%20and%20Settings\hp\Application%20Data\verbix\html\hastiar" TargetMode="External" /><Relationship Id="rId63" Type="http://schemas.openxmlformats.org/officeDocument/2006/relationships/hyperlink" Target="\\192.168.1.101\b\Documents%20and%20Settings\hp\Application%20Data\verbix\html\ispiar" TargetMode="External" /><Relationship Id="rId64" Type="http://schemas.openxmlformats.org/officeDocument/2006/relationships/hyperlink" Target="\\192.168.1.101\b\Documents%20and%20Settings\hp\Application%20Data\verbix\html\istriar" TargetMode="External" /><Relationship Id="rId65" Type="http://schemas.openxmlformats.org/officeDocument/2006/relationships/hyperlink" Target="\\192.168.1.101\b\Documents%20and%20Settings\hp\Application%20Data\verbix\html\jadiar" TargetMode="External" /><Relationship Id="rId66" Type="http://schemas.openxmlformats.org/officeDocument/2006/relationships/hyperlink" Target="\\192.168.1.101\b\Documents%20and%20Settings\hp\Application%20Data\verbix\html\jipiar" TargetMode="External" /><Relationship Id="rId67" Type="http://schemas.openxmlformats.org/officeDocument/2006/relationships/hyperlink" Target="\\192.168.1.101\b\Documents%20and%20Settings\hp\Application%20Data\verbix\html\liar" TargetMode="External" /><Relationship Id="rId68" Type="http://schemas.openxmlformats.org/officeDocument/2006/relationships/hyperlink" Target="\\192.168.1.101\b\Documents%20and%20Settings\hp\Application%20Data\verbix\html\litofotografiar" TargetMode="External" /><Relationship Id="rId69" Type="http://schemas.openxmlformats.org/officeDocument/2006/relationships/hyperlink" Target="\\192.168.1.101\b\Documents%20and%20Settings\hp\Application%20Data\verbix\html\litografiar" TargetMode="External" /><Relationship Id="rId70" Type="http://schemas.openxmlformats.org/officeDocument/2006/relationships/hyperlink" Target="\\192.168.1.101\b\Documents%20and%20Settings\hp\Application%20Data\verbix\html\malcriar" TargetMode="External" /><Relationship Id="rId71" Type="http://schemas.openxmlformats.org/officeDocument/2006/relationships/hyperlink" Target="\\192.168.1.101\b\Documents%20and%20Settings\hp\Application%20Data\verbix\html\mecanografiar" TargetMode="External" /><Relationship Id="rId72" Type="http://schemas.openxmlformats.org/officeDocument/2006/relationships/hyperlink" Target="\\192.168.1.101\b\Documents%20and%20Settings\hp\Application%20Data\verbix\html\miar" TargetMode="External" /><Relationship Id="rId73" Type="http://schemas.openxmlformats.org/officeDocument/2006/relationships/hyperlink" Target="\\192.168.1.101\b\Documents%20and%20Settings\hp\Application%20Data\verbix\html\mimeografiar" TargetMode="External" /><Relationship Id="rId74" Type="http://schemas.openxmlformats.org/officeDocument/2006/relationships/hyperlink" Target="\\192.168.1.101\b\Documents%20and%20Settings\hp\Application%20Data\verbix\html\multigrafiar" TargetMode="External" /><Relationship Id="rId75" Type="http://schemas.openxmlformats.org/officeDocument/2006/relationships/hyperlink" Target="\\192.168.1.101\b\Documents%20and%20Settings\hp\Application%20Data\verbix\html\ortografiar" TargetMode="External" /><Relationship Id="rId76" Type="http://schemas.openxmlformats.org/officeDocument/2006/relationships/hyperlink" Target="\\192.168.1.101\b\Documents%20and%20Settings\hp\Application%20Data\verbix\html\piar" TargetMode="External" /><Relationship Id="rId77" Type="http://schemas.openxmlformats.org/officeDocument/2006/relationships/hyperlink" Target="\\192.168.1.101\b\Documents%20and%20Settings\hp\Application%20Data\verbix\html\pipiar" TargetMode="External" /><Relationship Id="rId78" Type="http://schemas.openxmlformats.org/officeDocument/2006/relationships/hyperlink" Target="\\192.168.1.101\b\Documents%20and%20Settings\hp\Application%20Data\verbix\html\porfiar" TargetMode="External" /><Relationship Id="rId79" Type="http://schemas.openxmlformats.org/officeDocument/2006/relationships/hyperlink" Target="\\192.168.1.101\b\Documents%20and%20Settings\hp\Application%20Data\verbix\html\radiografiar" TargetMode="External" /><Relationship Id="rId80" Type="http://schemas.openxmlformats.org/officeDocument/2006/relationships/hyperlink" Target="\\192.168.1.101\b\Documents%20and%20Settings\hp\Application%20Data\verbix\html\radioguiar" TargetMode="External" /><Relationship Id="rId81" Type="http://schemas.openxmlformats.org/officeDocument/2006/relationships/hyperlink" Target="\\192.168.1.101\b\Documents%20and%20Settings\hp\Application%20Data\verbix\html\radiotelegrafiar" TargetMode="External" /><Relationship Id="rId82" Type="http://schemas.openxmlformats.org/officeDocument/2006/relationships/hyperlink" Target="\\192.168.1.101\b\Documents%20and%20Settings\hp\Application%20Data\verbix\html\recriar" TargetMode="External" /><Relationship Id="rId83" Type="http://schemas.openxmlformats.org/officeDocument/2006/relationships/hyperlink" Target="\\192.168.1.101\b\Documents%20and%20Settings\hp\Application%20Data\verbix\html\reenviar" TargetMode="External" /><Relationship Id="rId84" Type="http://schemas.openxmlformats.org/officeDocument/2006/relationships/hyperlink" Target="\\192.168.1.101\b\Documents%20and%20Settings\hp\Application%20Data\verbix\html\refriar" TargetMode="External" /><Relationship Id="rId85" Type="http://schemas.openxmlformats.org/officeDocument/2006/relationships/hyperlink" Target="\\192.168.1.101\b\Documents%20and%20Settings\hp\Application%20Data\verbix\html\repatriar" TargetMode="External" /><Relationship Id="rId86" Type="http://schemas.openxmlformats.org/officeDocument/2006/relationships/hyperlink" Target="\\192.168.1.101\b\Documents%20and%20Settings\hp\Application%20Data\verbix\html\resfriar" TargetMode="External" /><Relationship Id="rId87" Type="http://schemas.openxmlformats.org/officeDocument/2006/relationships/hyperlink" Target="\\192.168.1.101\b\Documents%20and%20Settings\hp\Application%20Data\verbix\html\rociar" TargetMode="External" /><Relationship Id="rId88" Type="http://schemas.openxmlformats.org/officeDocument/2006/relationships/hyperlink" Target="\\192.168.1.101\b\Documents%20and%20Settings\hp\Application%20Data\verbix\html\taquigrafiar" TargetMode="External" /><Relationship Id="rId89" Type="http://schemas.openxmlformats.org/officeDocument/2006/relationships/hyperlink" Target="\\192.168.1.101\b\Documents%20and%20Settings\hp\Application%20Data\verbix\html\tataratiar" TargetMode="External" /><Relationship Id="rId90" Type="http://schemas.openxmlformats.org/officeDocument/2006/relationships/hyperlink" Target="\\192.168.1.101\b\Documents%20and%20Settings\hp\Application%20Data\verbix\html\telefotografiar" TargetMode="External" /><Relationship Id="rId91" Type="http://schemas.openxmlformats.org/officeDocument/2006/relationships/hyperlink" Target="\\192.168.1.101\b\Documents%20and%20Settings\hp\Application%20Data\verbix\html\telegrafiar" TargetMode="External" /><Relationship Id="rId92" Type="http://schemas.openxmlformats.org/officeDocument/2006/relationships/hyperlink" Target="\\192.168.1.101\b\Documents%20and%20Settings\hp\Application%20Data\verbix\html\teleguiar" TargetMode="External" /><Relationship Id="rId93" Type="http://schemas.openxmlformats.org/officeDocument/2006/relationships/hyperlink" Target="\\192.168.1.101\b\Documents%20and%20Settings\hp\Application%20Data\verbix\html\tipografiar" TargetMode="External" /><Relationship Id="rId94" Type="http://schemas.openxmlformats.org/officeDocument/2006/relationships/hyperlink" Target="\\192.168.1.101\b\Documents%20and%20Settings\hp\Application%20Data\verbix\html\triar" TargetMode="External" /><Relationship Id="rId95" Type="http://schemas.openxmlformats.org/officeDocument/2006/relationships/hyperlink" Target="\\192.168.1.101\b\Documents%20and%20Settings\hp\Application%20Data\verbix\html\vaciar" TargetMode="External" /><Relationship Id="rId96" Type="http://schemas.openxmlformats.org/officeDocument/2006/relationships/hyperlink" Target="\\192.168.1.101\b\Documents%20and%20Settings\hp\Application%20Data\verbix\html\variar" TargetMode="External" /><Relationship Id="rId97" Type="http://schemas.openxmlformats.org/officeDocument/2006/relationships/hyperlink" Target="\\192.168.1.101\b\Documents%20and%20Settings\hp\Application%20Data\verbix\html\vigiar" TargetMode="External" /><Relationship Id="rId98" Type="http://schemas.openxmlformats.org/officeDocument/2006/relationships/hyperlink" Target="\\192.168.1.101\b\Documents%20and%20Settings\hp\Application%20Data\verbix\html\xerografiar" TargetMode="External" /><Relationship Id="rId99" Type="http://schemas.openxmlformats.org/officeDocument/2006/relationships/hyperlink" Target="\\192.168.1.101\b\Documents%20and%20Settings\hp\Application%20Data\verbix\html\xylografiar" TargetMode="External" /><Relationship Id="rId100" Type="http://schemas.openxmlformats.org/officeDocument/2006/relationships/hyperlink" Target="\\192.168.1.101\b\Documents%20and%20Settings\hp\Application%20Data\verbix\html\zurriar" TargetMode="External" /><Relationship Id="rId101" Type="http://schemas.openxmlformats.org/officeDocument/2006/relationships/hyperlink" Target="\\192.168.1.101\b\Documents%20and%20Settings\hp\Application%20Data\verbix\html\acensuar" TargetMode="External" /><Relationship Id="rId102" Type="http://schemas.openxmlformats.org/officeDocument/2006/relationships/hyperlink" Target="\\192.168.1.101\b\Documents%20and%20Settings\hp\Application%20Data\verbix\html\acentuar" TargetMode="External" /><Relationship Id="rId103" Type="http://schemas.openxmlformats.org/officeDocument/2006/relationships/hyperlink" Target="\\192.168.1.101\b\Documents%20and%20Settings\hp\Application%20Data\verbix\html\actuar" TargetMode="External" /><Relationship Id="rId104" Type="http://schemas.openxmlformats.org/officeDocument/2006/relationships/hyperlink" Target="\\192.168.1.101\b\Documents%20and%20Settings\hp\Application%20Data\verbix\html\arruar" TargetMode="External" /><Relationship Id="rId105" Type="http://schemas.openxmlformats.org/officeDocument/2006/relationships/hyperlink" Target="\\192.168.1.101\b\Documents%20and%20Settings\hp\Application%20Data\verbix\html\atenuar" TargetMode="External" /><Relationship Id="rId106" Type="http://schemas.openxmlformats.org/officeDocument/2006/relationships/hyperlink" Target="\\192.168.1.101\b\Documents%20and%20Settings\hp\Application%20Data\verbix\html\atumultuar" TargetMode="External" /><Relationship Id="rId107" Type="http://schemas.openxmlformats.org/officeDocument/2006/relationships/hyperlink" Target="\\192.168.1.101\b\Documents%20and%20Settings\hp\Application%20Data\verbix\html\avaluar" TargetMode="External" /><Relationship Id="rId108" Type="http://schemas.openxmlformats.org/officeDocument/2006/relationships/hyperlink" Target="\\192.168.1.101\b\Documents%20and%20Settings\hp\Application%20Data\verbix\html\colicuar" TargetMode="External" /><Relationship Id="rId109" Type="http://schemas.openxmlformats.org/officeDocument/2006/relationships/hyperlink" Target="\\192.168.1.101\b\Documents%20and%20Settings\hp\Application%20Data\verbix\html\conceptuar" TargetMode="External" /><Relationship Id="rId110" Type="http://schemas.openxmlformats.org/officeDocument/2006/relationships/hyperlink" Target="\\192.168.1.101\b\Documents%20and%20Settings\hp\Application%20Data\verbix\html\contextuar" TargetMode="External" /><Relationship Id="rId111" Type="http://schemas.openxmlformats.org/officeDocument/2006/relationships/hyperlink" Target="\\192.168.1.101\b\Documents%20and%20Settings\hp\Application%20Data\verbix\html\continuar" TargetMode="External" /><Relationship Id="rId112" Type="http://schemas.openxmlformats.org/officeDocument/2006/relationships/hyperlink" Target="\\192.168.1.101\b\Documents%20and%20Settings\hp\Application%20Data\verbix\html\desbruar" TargetMode="External" /><Relationship Id="rId113" Type="http://schemas.openxmlformats.org/officeDocument/2006/relationships/hyperlink" Target="\\192.168.1.101\b\Documents%20and%20Settings\hp\Application%20Data\verbix\html\descontinuar" TargetMode="External" /><Relationship Id="rId114" Type="http://schemas.openxmlformats.org/officeDocument/2006/relationships/hyperlink" Target="\\192.168.1.101\b\Documents%20and%20Settings\hp\Application%20Data\verbix\html\deshabituar" TargetMode="External" /><Relationship Id="rId115" Type="http://schemas.openxmlformats.org/officeDocument/2006/relationships/hyperlink" Target="\\192.168.1.101\b\Documents%20and%20Settings\hp\Application%20Data\verbix\html\desvaluar" TargetMode="External" /><Relationship Id="rId116" Type="http://schemas.openxmlformats.org/officeDocument/2006/relationships/hyperlink" Target="\\192.168.1.101\b\Documents%20and%20Settings\hp\Application%20Data\verbix\html\desvirtuar" TargetMode="External" /><Relationship Id="rId117" Type="http://schemas.openxmlformats.org/officeDocument/2006/relationships/hyperlink" Target="\\192.168.1.101\b\Documents%20and%20Settings\hp\Application%20Data\verbix\html\devaluar" TargetMode="External" /><Relationship Id="rId118" Type="http://schemas.openxmlformats.org/officeDocument/2006/relationships/hyperlink" Target="\\192.168.1.101\b\Documents%20and%20Settings\hp\Application%20Data\verbix\html\discontinuar" TargetMode="External" /><Relationship Id="rId119" Type="http://schemas.openxmlformats.org/officeDocument/2006/relationships/hyperlink" Target="\\192.168.1.101\b\Documents%20and%20Settings\hp\Application%20Data\verbix\html\efectuar" TargetMode="External" /><Relationship Id="rId120" Type="http://schemas.openxmlformats.org/officeDocument/2006/relationships/hyperlink" Target="\\192.168.1.101\b\Documents%20and%20Settings\hp\Application%20Data\verbix\html\enfatuarse" TargetMode="External" /><Relationship Id="rId121" Type="http://schemas.openxmlformats.org/officeDocument/2006/relationships/hyperlink" Target="\\192.168.1.101\b\Documents%20and%20Settings\hp\Application%20Data\verbix\html\estatuar" TargetMode="External" /><Relationship Id="rId122" Type="http://schemas.openxmlformats.org/officeDocument/2006/relationships/hyperlink" Target="\\192.168.1.101\b\Documents%20and%20Settings\hp\Application%20Data\verbix\html\evaluar" TargetMode="External" /><Relationship Id="rId123" Type="http://schemas.openxmlformats.org/officeDocument/2006/relationships/hyperlink" Target="\\192.168.1.101\b\Documents%20and%20Settings\hp\Application%20Data\verbix\html\exceptuar" TargetMode="External" /><Relationship Id="rId124" Type="http://schemas.openxmlformats.org/officeDocument/2006/relationships/hyperlink" Target="\\192.168.1.101\b\Documents%20and%20Settings\hp\Application%20Data\verbix\html\extenuar" TargetMode="External" /><Relationship Id="rId125" Type="http://schemas.openxmlformats.org/officeDocument/2006/relationships/hyperlink" Target="\\192.168.1.101\b\Documents%20and%20Settings\hp\Application%20Data\verbix\html\fluctuar" TargetMode="External" /><Relationship Id="rId126" Type="http://schemas.openxmlformats.org/officeDocument/2006/relationships/hyperlink" Target="\\192.168.1.101\b\Documents%20and%20Settings\hp\Application%20Data\verbix\html\ganzuar" TargetMode="External" /><Relationship Id="rId127" Type="http://schemas.openxmlformats.org/officeDocument/2006/relationships/hyperlink" Target="\\192.168.1.101\b\Documents%20and%20Settings\hp\Application%20Data\verbix\html\garuar" TargetMode="External" /><Relationship Id="rId128" Type="http://schemas.openxmlformats.org/officeDocument/2006/relationships/hyperlink" Target="\\192.168.1.101\b\Documents%20and%20Settings\hp\Application%20Data\verbix\html\graduar" TargetMode="External" /><Relationship Id="rId129" Type="http://schemas.openxmlformats.org/officeDocument/2006/relationships/hyperlink" Target="\\192.168.1.101\b\Documents%20and%20Settings\hp\Application%20Data\verbix\html\gruar" TargetMode="External" /><Relationship Id="rId130" Type="http://schemas.openxmlformats.org/officeDocument/2006/relationships/hyperlink" Target="\\192.168.1.101\b\Documents%20and%20Settings\hp\Application%20Data\verbix\html\habituar" TargetMode="External" /><Relationship Id="rId131" Type="http://schemas.openxmlformats.org/officeDocument/2006/relationships/hyperlink" Target="\\192.168.1.101\b\Documents%20and%20Settings\hp\Application%20Data\verbix\html\individuar" TargetMode="External" /><Relationship Id="rId132" Type="http://schemas.openxmlformats.org/officeDocument/2006/relationships/hyperlink" Target="\\192.168.1.101\b\Documents%20and%20Settings\hp\Application%20Data\verbix\html\infatuar" TargetMode="External" /><Relationship Id="rId133" Type="http://schemas.openxmlformats.org/officeDocument/2006/relationships/hyperlink" Target="\\192.168.1.101\b\Documents%20and%20Settings\hp\Application%20Data\verbix\html\insinuar" TargetMode="External" /><Relationship Id="rId134" Type="http://schemas.openxmlformats.org/officeDocument/2006/relationships/hyperlink" Target="\\192.168.1.101\b\Documents%20and%20Settings\hp\Application%20Data\verbix\html\licuar" TargetMode="External" /><Relationship Id="rId135" Type="http://schemas.openxmlformats.org/officeDocument/2006/relationships/hyperlink" Target="\\192.168.1.101\b\Documents%20and%20Settings\hp\Application%20Data\verbix\html\menstruar" TargetMode="External" /><Relationship Id="rId136" Type="http://schemas.openxmlformats.org/officeDocument/2006/relationships/hyperlink" Target="\\192.168.1.101\b\Documents%20and%20Settings\hp\Application%20Data\verbix\html\perpetuar" TargetMode="External" /><Relationship Id="rId137" Type="http://schemas.openxmlformats.org/officeDocument/2006/relationships/hyperlink" Target="\\192.168.1.101\b\Documents%20and%20Settings\hp\Application%20Data\verbix\html\preceptuar" TargetMode="External" /><Relationship Id="rId138" Type="http://schemas.openxmlformats.org/officeDocument/2006/relationships/hyperlink" Target="\\192.168.1.101\b\Documents%20and%20Settings\hp\Application%20Data\verbix\html\puar" TargetMode="External" /><Relationship Id="rId139" Type="http://schemas.openxmlformats.org/officeDocument/2006/relationships/hyperlink" Target="\\192.168.1.101\b\Documents%20and%20Settings\hp\Application%20Data\verbix\html\puntuar" TargetMode="External" /><Relationship Id="rId140" Type="http://schemas.openxmlformats.org/officeDocument/2006/relationships/hyperlink" Target="\\192.168.1.101\b\Documents%20and%20Settings\hp\Application%20Data\verbix\html\redituar" TargetMode="External" /><Relationship Id="rId141" Type="http://schemas.openxmlformats.org/officeDocument/2006/relationships/hyperlink" Target="\\192.168.1.101\b\Documents%20and%20Settings\hp\Application%20Data\verbix\html\revaluar" TargetMode="External" /><Relationship Id="rId142" Type="http://schemas.openxmlformats.org/officeDocument/2006/relationships/hyperlink" Target="\\192.168.1.101\b\Documents%20and%20Settings\hp\Application%20Data\verbix\html\ruar" TargetMode="External" /><Relationship Id="rId143" Type="http://schemas.openxmlformats.org/officeDocument/2006/relationships/hyperlink" Target="\\192.168.1.101\b\Documents%20and%20Settings\hp\Application%20Data\verbix\html\situar" TargetMode="External" /><Relationship Id="rId144" Type="http://schemas.openxmlformats.org/officeDocument/2006/relationships/hyperlink" Target="\\192.168.1.101\b\Documents%20and%20Settings\hp\Application%20Data\verbix\html\tatuar" TargetMode="External" /><Relationship Id="rId145" Type="http://schemas.openxmlformats.org/officeDocument/2006/relationships/hyperlink" Target="\\192.168.1.101\b\Documents%20and%20Settings\hp\Application%20Data\verbix\html\tumultuar" TargetMode="External" /><Relationship Id="rId146" Type="http://schemas.openxmlformats.org/officeDocument/2006/relationships/hyperlink" Target="\\192.168.1.101\b\Documents%20and%20Settings\hp\Application%20Data\verbix\html\usufructuar" TargetMode="External" /><Relationship Id="rId147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\\192.168.1.101\b\Application%20Data\verbix\html\abu&#241;olar" TargetMode="External" /><Relationship Id="rId2" Type="http://schemas.openxmlformats.org/officeDocument/2006/relationships/hyperlink" Target="\\192.168.1.101\b\Application%20Data\verbix\html\acollar" TargetMode="External" /><Relationship Id="rId3" Type="http://schemas.openxmlformats.org/officeDocument/2006/relationships/hyperlink" Target="\\192.168.1.101\b\Application%20Data\verbix\html\acornar" TargetMode="External" /><Relationship Id="rId4" Type="http://schemas.openxmlformats.org/officeDocument/2006/relationships/hyperlink" Target="\\192.168.1.101\b\Application%20Data\verbix\html\acortar" TargetMode="External" /><Relationship Id="rId5" Type="http://schemas.openxmlformats.org/officeDocument/2006/relationships/hyperlink" Target="\\192.168.1.101\b\Application%20Data\verbix\html\acostarse" TargetMode="External" /><Relationship Id="rId6" Type="http://schemas.openxmlformats.org/officeDocument/2006/relationships/hyperlink" Target="\\192.168.1.101\b\Application%20Data\verbix\html\afollar" TargetMode="External" /><Relationship Id="rId7" Type="http://schemas.openxmlformats.org/officeDocument/2006/relationships/hyperlink" Target="\\192.168.1.101\b\Application%20Data\verbix\html\ajorar" TargetMode="External" /><Relationship Id="rId8" Type="http://schemas.openxmlformats.org/officeDocument/2006/relationships/hyperlink" Target="\\192.168.1.101\b\Application%20Data\verbix\html\amoblar" TargetMode="External" /><Relationship Id="rId9" Type="http://schemas.openxmlformats.org/officeDocument/2006/relationships/hyperlink" Target="\\192.168.1.101\b\Application%20Data\verbix\html\amolar" TargetMode="External" /><Relationship Id="rId10" Type="http://schemas.openxmlformats.org/officeDocument/2006/relationships/hyperlink" Target="\\192.168.1.101\b\Application%20Data\verbix\html\anzolar" TargetMode="External" /><Relationship Id="rId11" Type="http://schemas.openxmlformats.org/officeDocument/2006/relationships/hyperlink" Target="\\192.168.1.101\b\Application%20Data\verbix\html\apercollar" TargetMode="External" /><Relationship Id="rId12" Type="http://schemas.openxmlformats.org/officeDocument/2006/relationships/hyperlink" Target="\\192.168.1.101\b\Application%20Data\verbix\html\apescollar" TargetMode="External" /><Relationship Id="rId13" Type="http://schemas.openxmlformats.org/officeDocument/2006/relationships/hyperlink" Target="\\192.168.1.101\b\Application%20Data\verbix\html\aprobar" TargetMode="External" /><Relationship Id="rId14" Type="http://schemas.openxmlformats.org/officeDocument/2006/relationships/hyperlink" Target="\\192.168.1.101\b\Application%20Data\verbix\html\asolar" TargetMode="External" /><Relationship Id="rId15" Type="http://schemas.openxmlformats.org/officeDocument/2006/relationships/hyperlink" Target="\\192.168.1.101\b\Application%20Data\verbix\html\asoldar" TargetMode="External" /><Relationship Id="rId16" Type="http://schemas.openxmlformats.org/officeDocument/2006/relationships/hyperlink" Target="\\192.168.1.101\b\Application%20Data\verbix\html\asonar" TargetMode="External" /><Relationship Id="rId17" Type="http://schemas.openxmlformats.org/officeDocument/2006/relationships/hyperlink" Target="\\192.168.1.101\b\Application%20Data\verbix\html\atorar" TargetMode="External" /><Relationship Id="rId18" Type="http://schemas.openxmlformats.org/officeDocument/2006/relationships/hyperlink" Target="\\192.168.1.101\b\Application%20Data\verbix\html\atronar" TargetMode="External" /><Relationship Id="rId19" Type="http://schemas.openxmlformats.org/officeDocument/2006/relationships/hyperlink" Target="\\192.168.1.101\b\Application%20Data\verbix\html\avergo&#241;ar" TargetMode="External" /><Relationship Id="rId20" Type="http://schemas.openxmlformats.org/officeDocument/2006/relationships/hyperlink" Target="\\192.168.1.101\b\Application%20Data\verbix\html\azolar" TargetMode="External" /><Relationship Id="rId21" Type="http://schemas.openxmlformats.org/officeDocument/2006/relationships/hyperlink" Target="\\192.168.1.101\b\Application%20Data\verbix\html\circunvolar" TargetMode="External" /><Relationship Id="rId22" Type="http://schemas.openxmlformats.org/officeDocument/2006/relationships/hyperlink" Target="\\192.168.1.101\b\Application%20Data\verbix\html\colar" TargetMode="External" /><Relationship Id="rId23" Type="http://schemas.openxmlformats.org/officeDocument/2006/relationships/hyperlink" Target="\\192.168.1.101\b\Application%20Data\verbix\html\comprobar" TargetMode="External" /><Relationship Id="rId24" Type="http://schemas.openxmlformats.org/officeDocument/2006/relationships/hyperlink" Target="\\192.168.1.101\b\Application%20Data\verbix\html\concordar" TargetMode="External" /><Relationship Id="rId25" Type="http://schemas.openxmlformats.org/officeDocument/2006/relationships/hyperlink" Target="\\192.168.1.101\b\Application%20Data\verbix\html\consolar" TargetMode="External" /><Relationship Id="rId26" Type="http://schemas.openxmlformats.org/officeDocument/2006/relationships/hyperlink" Target="\\192.168.1.101\b\Application%20Data\verbix\html\consonar" TargetMode="External" /><Relationship Id="rId27" Type="http://schemas.openxmlformats.org/officeDocument/2006/relationships/hyperlink" Target="\\192.168.1.101\b\Application%20Data\verbix\html\contar" TargetMode="External" /><Relationship Id="rId28" Type="http://schemas.openxmlformats.org/officeDocument/2006/relationships/hyperlink" Target="\\192.168.1.101\b\Application%20Data\verbix\html\contracordar" TargetMode="External" /><Relationship Id="rId29" Type="http://schemas.openxmlformats.org/officeDocument/2006/relationships/hyperlink" Target="\\192.168.1.101\b\Application%20Data\verbix\html\contraprobar" TargetMode="External" /><Relationship Id="rId30" Type="http://schemas.openxmlformats.org/officeDocument/2006/relationships/hyperlink" Target="\\192.168.1.101\b\Application%20Data\verbix\html\costar" TargetMode="External" /><Relationship Id="rId31" Type="http://schemas.openxmlformats.org/officeDocument/2006/relationships/hyperlink" Target="\\192.168.1.101\b\Application%20Data\verbix\html\demostrar" TargetMode="External" /><Relationship Id="rId32" Type="http://schemas.openxmlformats.org/officeDocument/2006/relationships/hyperlink" Target="\\192.168.1.101\b\Application%20Data\verbix\html\denostar" TargetMode="External" /><Relationship Id="rId33" Type="http://schemas.openxmlformats.org/officeDocument/2006/relationships/hyperlink" Target="\\192.168.1.101\b\Application%20Data\verbix\html\desacollar" TargetMode="External" /><Relationship Id="rId34" Type="http://schemas.openxmlformats.org/officeDocument/2006/relationships/hyperlink" Target="\\192.168.1.101\b\Application%20Data\verbix\html\desacordar" TargetMode="External" /><Relationship Id="rId35" Type="http://schemas.openxmlformats.org/officeDocument/2006/relationships/hyperlink" Target="\\192.168.1.101\b\Application%20Data\verbix\html\desacornar" TargetMode="External" /><Relationship Id="rId36" Type="http://schemas.openxmlformats.org/officeDocument/2006/relationships/hyperlink" Target="\\192.168.1.101\b\Application%20Data\verbix\html\desaforar" TargetMode="External" /><Relationship Id="rId37" Type="http://schemas.openxmlformats.org/officeDocument/2006/relationships/hyperlink" Target="\\192.168.1.101\b\Application%20Data\verbix\html\desamoblar" TargetMode="External" /><Relationship Id="rId38" Type="http://schemas.openxmlformats.org/officeDocument/2006/relationships/hyperlink" Target="\\192.168.1.101\b\Application%20Data\verbix\html\desaprobar" TargetMode="External" /><Relationship Id="rId39" Type="http://schemas.openxmlformats.org/officeDocument/2006/relationships/hyperlink" Target="\\192.168.1.101\b\Application%20Data\verbix\html\descollar" TargetMode="External" /><Relationship Id="rId40" Type="http://schemas.openxmlformats.org/officeDocument/2006/relationships/hyperlink" Target="\\192.168.1.101\b\Application%20Data\verbix\html\desconsolar" TargetMode="External" /><Relationship Id="rId41" Type="http://schemas.openxmlformats.org/officeDocument/2006/relationships/hyperlink" Target="\\192.168.1.101\b\Application%20Data\verbix\html\descontar" TargetMode="External" /><Relationship Id="rId42" Type="http://schemas.openxmlformats.org/officeDocument/2006/relationships/hyperlink" Target="\\192.168.1.101\b\Application%20Data\verbix\html\descordar" TargetMode="External" /><Relationship Id="rId43" Type="http://schemas.openxmlformats.org/officeDocument/2006/relationships/hyperlink" Target="\\192.168.1.101\b\Application%20Data\verbix\html\descornar" TargetMode="External" /><Relationship Id="rId44" Type="http://schemas.openxmlformats.org/officeDocument/2006/relationships/hyperlink" Target="\\192.168.1.101\b\Application%20Data\verbix\html\descostar" TargetMode="External" /><Relationship Id="rId45" Type="http://schemas.openxmlformats.org/officeDocument/2006/relationships/hyperlink" Target="\\192.168.1.101\b\Application%20Data\verbix\html\descostarse" TargetMode="External" /><Relationship Id="rId46" Type="http://schemas.openxmlformats.org/officeDocument/2006/relationships/hyperlink" Target="\\192.168.1.101\b\Application%20Data\verbix\html\desencordar" TargetMode="External" /><Relationship Id="rId47" Type="http://schemas.openxmlformats.org/officeDocument/2006/relationships/hyperlink" Target="\\192.168.1.101\b\Application%20Data\verbix\html\desencovar" TargetMode="External" /><Relationship Id="rId48" Type="http://schemas.openxmlformats.org/officeDocument/2006/relationships/hyperlink" Target="\\192.168.1.101\b\Application%20Data\verbix\html\desengrosar" TargetMode="External" /><Relationship Id="rId49" Type="http://schemas.openxmlformats.org/officeDocument/2006/relationships/hyperlink" Target="\\192.168.1.101\b\Application%20Data\verbix\html\desmajolar" TargetMode="External" /><Relationship Id="rId50" Type="http://schemas.openxmlformats.org/officeDocument/2006/relationships/hyperlink" Target="\\192.168.1.101\b\Application%20Data\verbix\html\desolar" TargetMode="External" /><Relationship Id="rId51" Type="http://schemas.openxmlformats.org/officeDocument/2006/relationships/hyperlink" Target="\\192.168.1.101\b\Application%20Data\verbix\html\desoldar" TargetMode="External" /><Relationship Id="rId52" Type="http://schemas.openxmlformats.org/officeDocument/2006/relationships/hyperlink" Target="\\192.168.1.101\b\Application%20Data\verbix\html\desollar" TargetMode="External" /><Relationship Id="rId53" Type="http://schemas.openxmlformats.org/officeDocument/2006/relationships/hyperlink" Target="\\192.168.1.101\b\Application%20Data\verbix\html\despoblar" TargetMode="External" /><Relationship Id="rId54" Type="http://schemas.openxmlformats.org/officeDocument/2006/relationships/hyperlink" Target="\\192.168.1.101\b\Application%20Data\verbix\html\destostarse" TargetMode="External" /><Relationship Id="rId55" Type="http://schemas.openxmlformats.org/officeDocument/2006/relationships/hyperlink" Target="\\192.168.1.101\b\Application%20Data\verbix\html\discontar" TargetMode="External" /><Relationship Id="rId56" Type="http://schemas.openxmlformats.org/officeDocument/2006/relationships/hyperlink" Target="\\192.168.1.101\b\Application%20Data\verbix\html\discordar" TargetMode="External" /><Relationship Id="rId57" Type="http://schemas.openxmlformats.org/officeDocument/2006/relationships/hyperlink" Target="\\192.168.1.101\b\Application%20Data\verbix\html\disonar" TargetMode="External" /><Relationship Id="rId58" Type="http://schemas.openxmlformats.org/officeDocument/2006/relationships/hyperlink" Target="\\192.168.1.101\b\Application%20Data\verbix\html\dolar" TargetMode="External" /><Relationship Id="rId59" Type="http://schemas.openxmlformats.org/officeDocument/2006/relationships/hyperlink" Target="\\192.168.1.101\b\Application%20Data\verbix\html\empajolar" TargetMode="External" /><Relationship Id="rId60" Type="http://schemas.openxmlformats.org/officeDocument/2006/relationships/hyperlink" Target="\\192.168.1.101\b\Application%20Data\verbix\html\encontrar" TargetMode="External" /><Relationship Id="rId61" Type="http://schemas.openxmlformats.org/officeDocument/2006/relationships/hyperlink" Target="\\192.168.1.101\b\Application%20Data\verbix\html\encorar" TargetMode="External" /><Relationship Id="rId62" Type="http://schemas.openxmlformats.org/officeDocument/2006/relationships/hyperlink" Target="\\192.168.1.101\b\Application%20Data\verbix\html\encordar" TargetMode="External" /><Relationship Id="rId63" Type="http://schemas.openxmlformats.org/officeDocument/2006/relationships/hyperlink" Target="\\192.168.1.101\b\Application%20Data\verbix\html\encornar" TargetMode="External" /><Relationship Id="rId64" Type="http://schemas.openxmlformats.org/officeDocument/2006/relationships/hyperlink" Target="\\192.168.1.101\b\Application%20Data\verbix\html\encostar" TargetMode="External" /><Relationship Id="rId65" Type="http://schemas.openxmlformats.org/officeDocument/2006/relationships/hyperlink" Target="\\192.168.1.101\b\Application%20Data\verbix\html\encostarse" TargetMode="External" /><Relationship Id="rId66" Type="http://schemas.openxmlformats.org/officeDocument/2006/relationships/hyperlink" Target="\\192.168.1.101\b\Application%20Data\verbix\html\encovar" TargetMode="External" /><Relationship Id="rId67" Type="http://schemas.openxmlformats.org/officeDocument/2006/relationships/hyperlink" Target="\\192.168.1.101\b\Application%20Data\verbix\html\engorar" TargetMode="External" /><Relationship Id="rId68" Type="http://schemas.openxmlformats.org/officeDocument/2006/relationships/hyperlink" Target="\\192.168.1.101\b\Application%20Data\verbix\html\engrosar" TargetMode="External" /><Relationship Id="rId69" Type="http://schemas.openxmlformats.org/officeDocument/2006/relationships/hyperlink" Target="\\192.168.1.101\b\Application%20Data\verbix\html\enmostrar" TargetMode="External" /><Relationship Id="rId70" Type="http://schemas.openxmlformats.org/officeDocument/2006/relationships/hyperlink" Target="\\192.168.1.101\b\Application%20Data\verbix\html\enrodar" TargetMode="External" /><Relationship Id="rId71" Type="http://schemas.openxmlformats.org/officeDocument/2006/relationships/hyperlink" Target="\\192.168.1.101\b\Application%20Data\verbix\html\ensalmorar" TargetMode="External" /><Relationship Id="rId72" Type="http://schemas.openxmlformats.org/officeDocument/2006/relationships/hyperlink" Target="\\192.168.1.101\b\Application%20Data\verbix\html\enso&#241;ar" TargetMode="External" /><Relationship Id="rId73" Type="http://schemas.openxmlformats.org/officeDocument/2006/relationships/hyperlink" Target="\\192.168.1.101\b\Application%20Data\verbix\html\entortar" TargetMode="External" /><Relationship Id="rId74" Type="http://schemas.openxmlformats.org/officeDocument/2006/relationships/hyperlink" Target="\\192.168.1.101\b\Application%20Data\verbix\html\entremostrar" TargetMode="External" /><Relationship Id="rId75" Type="http://schemas.openxmlformats.org/officeDocument/2006/relationships/hyperlink" Target="\\192.168.1.101\b\Application%20Data\verbix\html\escolar" TargetMode="External" /><Relationship Id="rId76" Type="http://schemas.openxmlformats.org/officeDocument/2006/relationships/hyperlink" Target="\\192.168.1.101\b\Application%20Data\verbix\html\estozolar" TargetMode="External" /><Relationship Id="rId77" Type="http://schemas.openxmlformats.org/officeDocument/2006/relationships/hyperlink" Target="\\192.168.1.101\b\Application%20Data\verbix\html\evolar" TargetMode="External" /><Relationship Id="rId78" Type="http://schemas.openxmlformats.org/officeDocument/2006/relationships/hyperlink" Target="\\192.168.1.101\b\Application%20Data\verbix\html\grandisonar" TargetMode="External" /><Relationship Id="rId79" Type="http://schemas.openxmlformats.org/officeDocument/2006/relationships/hyperlink" Target="\\192.168.1.101\b\Application%20Data\verbix\html\hollar" TargetMode="External" /><Relationship Id="rId80" Type="http://schemas.openxmlformats.org/officeDocument/2006/relationships/hyperlink" Target="\\192.168.1.101\b\Application%20Data\verbix\html\improbar" TargetMode="External" /><Relationship Id="rId81" Type="http://schemas.openxmlformats.org/officeDocument/2006/relationships/hyperlink" Target="\\192.168.1.101\b\Application%20Data\verbix\html\majolar" TargetMode="External" /><Relationship Id="rId82" Type="http://schemas.openxmlformats.org/officeDocument/2006/relationships/hyperlink" Target="\\192.168.1.101\b\Application%20Data\verbix\html\malcornar" TargetMode="External" /><Relationship Id="rId83" Type="http://schemas.openxmlformats.org/officeDocument/2006/relationships/hyperlink" Target="\\192.168.1.101\b\Application%20Data\verbix\html\malsonar" TargetMode="External" /><Relationship Id="rId84" Type="http://schemas.openxmlformats.org/officeDocument/2006/relationships/hyperlink" Target="\\192.168.1.101\b\Application%20Data\verbix\html\mancornar" TargetMode="External" /><Relationship Id="rId85" Type="http://schemas.openxmlformats.org/officeDocument/2006/relationships/hyperlink" Target="\\192.168.1.101\b\Application%20Data\verbix\html\moblar" TargetMode="External" /><Relationship Id="rId86" Type="http://schemas.openxmlformats.org/officeDocument/2006/relationships/hyperlink" Target="\\192.168.1.101\b\Application%20Data\verbix\html\mostrar" TargetMode="External" /><Relationship Id="rId87" Type="http://schemas.openxmlformats.org/officeDocument/2006/relationships/hyperlink" Target="\\192.168.1.101\b\Application%20Data\verbix\html\percollar" TargetMode="External" /><Relationship Id="rId88" Type="http://schemas.openxmlformats.org/officeDocument/2006/relationships/hyperlink" Target="\\192.168.1.101\b\Application%20Data\verbix\html\poblar" TargetMode="External" /><Relationship Id="rId89" Type="http://schemas.openxmlformats.org/officeDocument/2006/relationships/hyperlink" Target="\\192.168.1.101\b\Application%20Data\verbix\html\postar" TargetMode="External" /><Relationship Id="rId90" Type="http://schemas.openxmlformats.org/officeDocument/2006/relationships/hyperlink" Target="\\192.168.1.101\b\Application%20Data\verbix\html\premostrar" TargetMode="External" /><Relationship Id="rId91" Type="http://schemas.openxmlformats.org/officeDocument/2006/relationships/hyperlink" Target="\\192.168.1.101\b\Application%20Data\verbix\html\probar" TargetMode="External" /><Relationship Id="rId92" Type="http://schemas.openxmlformats.org/officeDocument/2006/relationships/hyperlink" Target="\\192.168.1.101\b\Application%20Data\verbix\html\recolar" TargetMode="External" /><Relationship Id="rId93" Type="http://schemas.openxmlformats.org/officeDocument/2006/relationships/hyperlink" Target="\\192.168.1.101\b\Application%20Data\verbix\html\recontar" TargetMode="External" /><Relationship Id="rId94" Type="http://schemas.openxmlformats.org/officeDocument/2006/relationships/hyperlink" Target="\\192.168.1.101\b\Application%20Data\verbix\html\recordar" TargetMode="External" /><Relationship Id="rId95" Type="http://schemas.openxmlformats.org/officeDocument/2006/relationships/hyperlink" Target="\\192.168.1.101\b\Application%20Data\verbix\html\recostar" TargetMode="External" /><Relationship Id="rId96" Type="http://schemas.openxmlformats.org/officeDocument/2006/relationships/hyperlink" Target="\\192.168.1.101\b\Application%20Data\verbix\html\regrosar" TargetMode="External" /><Relationship Id="rId97" Type="http://schemas.openxmlformats.org/officeDocument/2006/relationships/hyperlink" Target="\\192.168.1.101\b\Application%20Data\verbix\html\rehollar" TargetMode="External" /><Relationship Id="rId98" Type="http://schemas.openxmlformats.org/officeDocument/2006/relationships/hyperlink" Target="\\192.168.1.101\b\Application%20Data\verbix\html\remolar" TargetMode="External" /><Relationship Id="rId99" Type="http://schemas.openxmlformats.org/officeDocument/2006/relationships/hyperlink" Target="\\192.168.1.101\b\Application%20Data\verbix\html\remollar" TargetMode="External" /><Relationship Id="rId100" Type="http://schemas.openxmlformats.org/officeDocument/2006/relationships/hyperlink" Target="\\192.168.1.101\b\Application%20Data\verbix\html\renovar" TargetMode="External" /><Relationship Id="rId101" Type="http://schemas.openxmlformats.org/officeDocument/2006/relationships/hyperlink" Target="\\192.168.1.101\b\Application%20Data\verbix\html\repoblar" TargetMode="External" /><Relationship Id="rId102" Type="http://schemas.openxmlformats.org/officeDocument/2006/relationships/hyperlink" Target="\\192.168.1.101\b\Application%20Data\verbix\html\reprobar" TargetMode="External" /><Relationship Id="rId103" Type="http://schemas.openxmlformats.org/officeDocument/2006/relationships/hyperlink" Target="\\192.168.1.101\b\Application%20Data\verbix\html\rescontrar" TargetMode="External" /><Relationship Id="rId104" Type="http://schemas.openxmlformats.org/officeDocument/2006/relationships/hyperlink" Target="\\192.168.1.101\b\Application%20Data\verbix\html\resolgar" TargetMode="External" /><Relationship Id="rId105" Type="http://schemas.openxmlformats.org/officeDocument/2006/relationships/hyperlink" Target="\\192.168.1.101\b\Application%20Data\verbix\html\resollar" TargetMode="External" /><Relationship Id="rId106" Type="http://schemas.openxmlformats.org/officeDocument/2006/relationships/hyperlink" Target="\\192.168.1.101\b\Application%20Data\verbix\html\resoltarse" TargetMode="External" /><Relationship Id="rId107" Type="http://schemas.openxmlformats.org/officeDocument/2006/relationships/hyperlink" Target="\\192.168.1.101\b\Application%20Data\verbix\html\resonar" TargetMode="External" /><Relationship Id="rId108" Type="http://schemas.openxmlformats.org/officeDocument/2006/relationships/hyperlink" Target="\\192.168.1.101\b\Application%20Data\verbix\html\retostar" TargetMode="External" /><Relationship Id="rId109" Type="http://schemas.openxmlformats.org/officeDocument/2006/relationships/hyperlink" Target="\\192.168.1.101\b\Application%20Data\verbix\html\retronar" TargetMode="External" /><Relationship Id="rId110" Type="http://schemas.openxmlformats.org/officeDocument/2006/relationships/hyperlink" Target="\\192.168.1.101\b\Application%20Data\verbix\html\revolar" TargetMode="External" /><Relationship Id="rId111" Type="http://schemas.openxmlformats.org/officeDocument/2006/relationships/hyperlink" Target="\\192.168.1.101\b\Application%20Data\verbix\html\rodar" TargetMode="External" /><Relationship Id="rId112" Type="http://schemas.openxmlformats.org/officeDocument/2006/relationships/hyperlink" Target="\\192.168.1.101\b\Application%20Data\verbix\html\sobresolar" TargetMode="External" /><Relationship Id="rId113" Type="http://schemas.openxmlformats.org/officeDocument/2006/relationships/hyperlink" Target="\\192.168.1.101\b\Application%20Data\verbix\html\sobrevolar" TargetMode="External" /><Relationship Id="rId114" Type="http://schemas.openxmlformats.org/officeDocument/2006/relationships/hyperlink" Target="\\192.168.1.101\b\Application%20Data\verbix\html\socollar" TargetMode="External" /><Relationship Id="rId115" Type="http://schemas.openxmlformats.org/officeDocument/2006/relationships/hyperlink" Target="\\192.168.1.101\b\Application%20Data\verbix\html\solar" TargetMode="External" /><Relationship Id="rId116" Type="http://schemas.openxmlformats.org/officeDocument/2006/relationships/hyperlink" Target="\\192.168.1.101\b\Application%20Data\verbix\html\soldar" TargetMode="External" /><Relationship Id="rId117" Type="http://schemas.openxmlformats.org/officeDocument/2006/relationships/hyperlink" Target="\\192.168.1.101\b\Application%20Data\verbix\html\soltar" TargetMode="External" /><Relationship Id="rId118" Type="http://schemas.openxmlformats.org/officeDocument/2006/relationships/hyperlink" Target="\\192.168.1.101\b\Application%20Data\verbix\html\sonar" TargetMode="External" /><Relationship Id="rId119" Type="http://schemas.openxmlformats.org/officeDocument/2006/relationships/hyperlink" Target="\\192.168.1.101\b\Application%20Data\verbix\html\sonrodar" TargetMode="External" /><Relationship Id="rId120" Type="http://schemas.openxmlformats.org/officeDocument/2006/relationships/hyperlink" Target="\\192.168.1.101\b\Application%20Data\verbix\html\sonrodarse" TargetMode="External" /><Relationship Id="rId121" Type="http://schemas.openxmlformats.org/officeDocument/2006/relationships/hyperlink" Target="\\192.168.1.101\b\Application%20Data\verbix\html\so&#241;ar" TargetMode="External" /><Relationship Id="rId122" Type="http://schemas.openxmlformats.org/officeDocument/2006/relationships/hyperlink" Target="\\192.168.1.101\b\Application%20Data\verbix\html\subsolar" TargetMode="External" /><Relationship Id="rId123" Type="http://schemas.openxmlformats.org/officeDocument/2006/relationships/hyperlink" Target="\\192.168.1.101\b\Application%20Data\verbix\html\tonar" TargetMode="External" /><Relationship Id="rId124" Type="http://schemas.openxmlformats.org/officeDocument/2006/relationships/hyperlink" Target="\\192.168.1.101\b\Application%20Data\verbix\html\tostar" TargetMode="External" /><Relationship Id="rId125" Type="http://schemas.openxmlformats.org/officeDocument/2006/relationships/hyperlink" Target="\\192.168.1.101\b\Application%20Data\verbix\html\trascolar" TargetMode="External" /><Relationship Id="rId126" Type="http://schemas.openxmlformats.org/officeDocument/2006/relationships/hyperlink" Target="\\192.168.1.101\b\Application%20Data\verbix\html\trascordar" TargetMode="External" /><Relationship Id="rId127" Type="http://schemas.openxmlformats.org/officeDocument/2006/relationships/hyperlink" Target="\\192.168.1.101\b\Application%20Data\verbix\html\trascordarse" TargetMode="External" /><Relationship Id="rId128" Type="http://schemas.openxmlformats.org/officeDocument/2006/relationships/hyperlink" Target="\\192.168.1.101\b\Application%20Data\verbix\html\traso&#241;ar" TargetMode="External" /><Relationship Id="rId129" Type="http://schemas.openxmlformats.org/officeDocument/2006/relationships/hyperlink" Target="\\192.168.1.101\b\Application%20Data\verbix\html\trasvolar" TargetMode="External" /><Relationship Id="rId130" Type="http://schemas.openxmlformats.org/officeDocument/2006/relationships/hyperlink" Target="\\192.168.1.101\b\Application%20Data\verbix\html\tronar" TargetMode="External" /><Relationship Id="rId131" Type="http://schemas.openxmlformats.org/officeDocument/2006/relationships/hyperlink" Target="\\192.168.1.101\b\Application%20Data\verbix\html\unisonar" TargetMode="External" /><Relationship Id="rId132" Type="http://schemas.openxmlformats.org/officeDocument/2006/relationships/hyperlink" Target="\\192.168.1.101\b\Application%20Data\verbix\html\volar" TargetMode="External" /><Relationship Id="rId133" Type="http://schemas.openxmlformats.org/officeDocument/2006/relationships/hyperlink" Target="\\192.168.1.101\b\Application%20Data\verbix\html\adormir" TargetMode="External" /><Relationship Id="rId134" Type="http://schemas.openxmlformats.org/officeDocument/2006/relationships/hyperlink" Target="\\192.168.1.101\b\Application%20Data\verbix\html\dormir" TargetMode="External" /><Relationship Id="rId135" Type="http://schemas.openxmlformats.org/officeDocument/2006/relationships/hyperlink" Target="\\192.168.1.101\b\Application%20Data\verbix\html\entremorir" TargetMode="External" /><Relationship Id="rId136" Type="http://schemas.openxmlformats.org/officeDocument/2006/relationships/hyperlink" Target="\\192.168.1.101\b\Application%20Data\verbix\html\forcir" TargetMode="External" /><Relationship Id="rId137" Type="http://schemas.openxmlformats.org/officeDocument/2006/relationships/hyperlink" Target="\\192.168.1.101\b\Application%20Data\verbix\html\morir" TargetMode="External" /><Relationship Id="rId138" Type="http://schemas.openxmlformats.org/officeDocument/2006/relationships/hyperlink" Target="\\192.168.1.101\b\Application%20Data\verbix\html\premorir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\\192.168.1.101\b\Application%20Data\verbix\html\abeldar" TargetMode="External" /><Relationship Id="rId2" Type="http://schemas.openxmlformats.org/officeDocument/2006/relationships/hyperlink" Target="\\192.168.1.101\b\Application%20Data\verbix\html\acerrar" TargetMode="External" /><Relationship Id="rId3" Type="http://schemas.openxmlformats.org/officeDocument/2006/relationships/hyperlink" Target="\\192.168.1.101\b\Application%20Data\verbix\html\acertar" TargetMode="External" /><Relationship Id="rId4" Type="http://schemas.openxmlformats.org/officeDocument/2006/relationships/hyperlink" Target="\\192.168.1.101\b\Application%20Data\verbix\html\acimentar" TargetMode="External" /><Relationship Id="rId5" Type="http://schemas.openxmlformats.org/officeDocument/2006/relationships/hyperlink" Target="\\192.168.1.101\b\Application%20Data\verbix\html\acimentarse" TargetMode="External" /><Relationship Id="rId6" Type="http://schemas.openxmlformats.org/officeDocument/2006/relationships/hyperlink" Target="\\192.168.1.101\b\Application%20Data\verbix\html\acrecentar" TargetMode="External" /><Relationship Id="rId7" Type="http://schemas.openxmlformats.org/officeDocument/2006/relationships/hyperlink" Target="\\192.168.1.101\b\Application%20Data\verbix\html\adestrar" TargetMode="External" /><Relationship Id="rId8" Type="http://schemas.openxmlformats.org/officeDocument/2006/relationships/hyperlink" Target="\\192.168.1.101\b\Application%20Data\verbix\html\albeldar" TargetMode="External" /><Relationship Id="rId9" Type="http://schemas.openxmlformats.org/officeDocument/2006/relationships/hyperlink" Target="\\192.168.1.101\b\Application%20Data\verbix\html\alebrar" TargetMode="External" /><Relationship Id="rId10" Type="http://schemas.openxmlformats.org/officeDocument/2006/relationships/hyperlink" Target="\\192.168.1.101\b\Application%20Data\verbix\html\alebrarse" TargetMode="External" /><Relationship Id="rId11" Type="http://schemas.openxmlformats.org/officeDocument/2006/relationships/hyperlink" Target="\\192.168.1.101\b\Application%20Data\verbix\html\alentar" TargetMode="External" /><Relationship Id="rId12" Type="http://schemas.openxmlformats.org/officeDocument/2006/relationships/hyperlink" Target="\\192.168.1.101\b\Application%20Data\verbix\html\aliquebrar" TargetMode="External" /><Relationship Id="rId13" Type="http://schemas.openxmlformats.org/officeDocument/2006/relationships/hyperlink" Target="\\192.168.1.101\b\Application%20Data\verbix\html\amelar" TargetMode="External" /><Relationship Id="rId14" Type="http://schemas.openxmlformats.org/officeDocument/2006/relationships/hyperlink" Target="\\192.168.1.101\b\Application%20Data\verbix\html\amentar" TargetMode="External" /><Relationship Id="rId15" Type="http://schemas.openxmlformats.org/officeDocument/2006/relationships/hyperlink" Target="\\192.168.1.101\b\Application%20Data\verbix\html\aneblar" TargetMode="External" /><Relationship Id="rId16" Type="http://schemas.openxmlformats.org/officeDocument/2006/relationships/hyperlink" Target="\\192.168.1.101\b\Application%20Data\verbix\html\apacentar" TargetMode="External" /><Relationship Id="rId17" Type="http://schemas.openxmlformats.org/officeDocument/2006/relationships/hyperlink" Target="\\192.168.1.101\b\Application%20Data\verbix\html\apernar" TargetMode="External" /><Relationship Id="rId18" Type="http://schemas.openxmlformats.org/officeDocument/2006/relationships/hyperlink" Target="\\192.168.1.101\b\Application%20Data\verbix\html\apretar" TargetMode="External" /><Relationship Id="rId19" Type="http://schemas.openxmlformats.org/officeDocument/2006/relationships/hyperlink" Target="\\192.168.1.101\b\Application%20Data\verbix\html\arrendar" TargetMode="External" /><Relationship Id="rId20" Type="http://schemas.openxmlformats.org/officeDocument/2006/relationships/hyperlink" Target="\\192.168.1.101\b\Application%20Data\verbix\html\asentar" TargetMode="External" /><Relationship Id="rId21" Type="http://schemas.openxmlformats.org/officeDocument/2006/relationships/hyperlink" Target="\\192.168.1.101\b\Application%20Data\verbix\html\aserrar" TargetMode="External" /><Relationship Id="rId22" Type="http://schemas.openxmlformats.org/officeDocument/2006/relationships/hyperlink" Target="\\192.168.1.101\b\Application%20Data\verbix\html\aspaventar" TargetMode="External" /><Relationship Id="rId23" Type="http://schemas.openxmlformats.org/officeDocument/2006/relationships/hyperlink" Target="\\192.168.1.101\b\Application%20Data\verbix\html\atesar" TargetMode="External" /><Relationship Id="rId24" Type="http://schemas.openxmlformats.org/officeDocument/2006/relationships/hyperlink" Target="\\192.168.1.101\b\Application%20Data\verbix\html\atravesar" TargetMode="External" /><Relationship Id="rId25" Type="http://schemas.openxmlformats.org/officeDocument/2006/relationships/hyperlink" Target="\\192.168.1.101\b\Application%20Data\verbix\html\avalentar" TargetMode="External" /><Relationship Id="rId26" Type="http://schemas.openxmlformats.org/officeDocument/2006/relationships/hyperlink" Target="\\192.168.1.101\b\Application%20Data\verbix\html\aventar" TargetMode="External" /><Relationship Id="rId27" Type="http://schemas.openxmlformats.org/officeDocument/2006/relationships/hyperlink" Target="\\192.168.1.101\b\Application%20Data\verbix\html\beldar" TargetMode="External" /><Relationship Id="rId28" Type="http://schemas.openxmlformats.org/officeDocument/2006/relationships/hyperlink" Target="\\192.168.1.101\b\Application%20Data\verbix\html\calentar" TargetMode="External" /><Relationship Id="rId29" Type="http://schemas.openxmlformats.org/officeDocument/2006/relationships/hyperlink" Target="\\192.168.1.101\b\Application%20Data\verbix\html\cerrar" TargetMode="External" /><Relationship Id="rId30" Type="http://schemas.openxmlformats.org/officeDocument/2006/relationships/hyperlink" Target="\\192.168.1.101\b\Application%20Data\verbix\html\cimentar" TargetMode="External" /><Relationship Id="rId31" Type="http://schemas.openxmlformats.org/officeDocument/2006/relationships/hyperlink" Target="\\192.168.1.101\b\Application%20Data\verbix\html\coarrendar" TargetMode="External" /><Relationship Id="rId32" Type="http://schemas.openxmlformats.org/officeDocument/2006/relationships/hyperlink" Target="\\192.168.1.101\b\Application%20Data\verbix\html\complementar" TargetMode="External" /><Relationship Id="rId33" Type="http://schemas.openxmlformats.org/officeDocument/2006/relationships/hyperlink" Target="\\192.168.1.101\b\Application%20Data\verbix\html\concertar" TargetMode="External" /><Relationship Id="rId34" Type="http://schemas.openxmlformats.org/officeDocument/2006/relationships/hyperlink" Target="\\192.168.1.101\b\Application%20Data\verbix\html\condimentar" TargetMode="External" /><Relationship Id="rId35" Type="http://schemas.openxmlformats.org/officeDocument/2006/relationships/hyperlink" Target="\\192.168.1.101\b\Application%20Data\verbix\html\confesar" TargetMode="External" /><Relationship Id="rId36" Type="http://schemas.openxmlformats.org/officeDocument/2006/relationships/hyperlink" Target="\\192.168.1.101\b\Application%20Data\verbix\html\contramanifestar" TargetMode="External" /><Relationship Id="rId37" Type="http://schemas.openxmlformats.org/officeDocument/2006/relationships/hyperlink" Target="\\192.168.1.101\b\Application%20Data\verbix\html\decentar" TargetMode="External" /><Relationship Id="rId38" Type="http://schemas.openxmlformats.org/officeDocument/2006/relationships/hyperlink" Target="\\192.168.1.101\b\Application%20Data\verbix\html\dentar" TargetMode="External" /><Relationship Id="rId39" Type="http://schemas.openxmlformats.org/officeDocument/2006/relationships/hyperlink" Target="\\192.168.1.101\b\Application%20Data\verbix\html\desacertar" TargetMode="External" /><Relationship Id="rId40" Type="http://schemas.openxmlformats.org/officeDocument/2006/relationships/hyperlink" Target="\\192.168.1.101\b\Application%20Data\verbix\html\desaferrar" TargetMode="External" /><Relationship Id="rId41" Type="http://schemas.openxmlformats.org/officeDocument/2006/relationships/hyperlink" Target="\\192.168.1.101\b\Application%20Data\verbix\html\desalentar" TargetMode="External" /><Relationship Id="rId42" Type="http://schemas.openxmlformats.org/officeDocument/2006/relationships/hyperlink" Target="\\192.168.1.101\b\Application%20Data\verbix\html\desapretar" TargetMode="External" /><Relationship Id="rId43" Type="http://schemas.openxmlformats.org/officeDocument/2006/relationships/hyperlink" Target="\\192.168.1.101\b\Application%20Data\verbix\html\desarrendar" TargetMode="External" /><Relationship Id="rId44" Type="http://schemas.openxmlformats.org/officeDocument/2006/relationships/hyperlink" Target="\\192.168.1.101\b\Application%20Data\verbix\html\desasentar" TargetMode="External" /><Relationship Id="rId45" Type="http://schemas.openxmlformats.org/officeDocument/2006/relationships/hyperlink" Target="\\192.168.1.101\b\Application%20Data\verbix\html\desatentar" TargetMode="External" /><Relationship Id="rId46" Type="http://schemas.openxmlformats.org/officeDocument/2006/relationships/hyperlink" Target="\\192.168.1.101\b\Application%20Data\verbix\html\desaterrar" TargetMode="External" /><Relationship Id="rId47" Type="http://schemas.openxmlformats.org/officeDocument/2006/relationships/hyperlink" Target="\\192.168.1.101\b\Application%20Data\verbix\html\descalentarse" TargetMode="External" /><Relationship Id="rId48" Type="http://schemas.openxmlformats.org/officeDocument/2006/relationships/hyperlink" Target="\\192.168.1.101\b\Application%20Data\verbix\html\descerrar" TargetMode="External" /><Relationship Id="rId49" Type="http://schemas.openxmlformats.org/officeDocument/2006/relationships/hyperlink" Target="\\192.168.1.101\b\Application%20Data\verbix\html\descimentar" TargetMode="External" /><Relationship Id="rId50" Type="http://schemas.openxmlformats.org/officeDocument/2006/relationships/hyperlink" Target="\\192.168.1.101\b\Application%20Data\verbix\html\desconcertar" TargetMode="External" /><Relationship Id="rId51" Type="http://schemas.openxmlformats.org/officeDocument/2006/relationships/hyperlink" Target="\\192.168.1.101\b\Application%20Data\verbix\html\desdentar" TargetMode="External" /><Relationship Id="rId52" Type="http://schemas.openxmlformats.org/officeDocument/2006/relationships/hyperlink" Target="\\192.168.1.101\b\Application%20Data\verbix\html\desempedrar" TargetMode="External" /><Relationship Id="rId53" Type="http://schemas.openxmlformats.org/officeDocument/2006/relationships/hyperlink" Target="\\192.168.1.101\b\Application%20Data\verbix\html\desencerrar" TargetMode="External" /><Relationship Id="rId54" Type="http://schemas.openxmlformats.org/officeDocument/2006/relationships/hyperlink" Target="\\192.168.1.101\b\Application%20Data\verbix\html\desenterrar" TargetMode="External" /><Relationship Id="rId55" Type="http://schemas.openxmlformats.org/officeDocument/2006/relationships/hyperlink" Target="\\192.168.1.101\b\Application%20Data\verbix\html\desgobernar" TargetMode="External" /><Relationship Id="rId56" Type="http://schemas.openxmlformats.org/officeDocument/2006/relationships/hyperlink" Target="\\192.168.1.101\b\Application%20Data\verbix\html\deshelar" TargetMode="External" /><Relationship Id="rId57" Type="http://schemas.openxmlformats.org/officeDocument/2006/relationships/hyperlink" Target="\\192.168.1.101\b\Application%20Data\verbix\html\desherbar" TargetMode="External" /><Relationship Id="rId58" Type="http://schemas.openxmlformats.org/officeDocument/2006/relationships/hyperlink" Target="\\192.168.1.101\b\Application%20Data\verbix\html\desherrar" TargetMode="External" /><Relationship Id="rId59" Type="http://schemas.openxmlformats.org/officeDocument/2006/relationships/hyperlink" Target="\\192.168.1.101\b\Application%20Data\verbix\html\desinvernar" TargetMode="External" /><Relationship Id="rId60" Type="http://schemas.openxmlformats.org/officeDocument/2006/relationships/hyperlink" Target="\\192.168.1.101\b\Application%20Data\verbix\html\deslendrar" TargetMode="External" /><Relationship Id="rId61" Type="http://schemas.openxmlformats.org/officeDocument/2006/relationships/hyperlink" Target="\\192.168.1.101\b\Application%20Data\verbix\html\desmelar" TargetMode="External" /><Relationship Id="rId62" Type="http://schemas.openxmlformats.org/officeDocument/2006/relationships/hyperlink" Target="\\192.168.1.101\b\Application%20Data\verbix\html\desmembrar" TargetMode="External" /><Relationship Id="rId63" Type="http://schemas.openxmlformats.org/officeDocument/2006/relationships/hyperlink" Target="\\192.168.1.101\b\Application%20Data\verbix\html\despedrar" TargetMode="External" /><Relationship Id="rId64" Type="http://schemas.openxmlformats.org/officeDocument/2006/relationships/hyperlink" Target="\\192.168.1.101\b\Application%20Data\verbix\html\despernar" TargetMode="External" /><Relationship Id="rId65" Type="http://schemas.openxmlformats.org/officeDocument/2006/relationships/hyperlink" Target="\\192.168.1.101\b\Application%20Data\verbix\html\despertar" TargetMode="External" /><Relationship Id="rId66" Type="http://schemas.openxmlformats.org/officeDocument/2006/relationships/hyperlink" Target="\\192.168.1.101\b\Application%20Data\verbix\html\despertarse" TargetMode="External" /><Relationship Id="rId67" Type="http://schemas.openxmlformats.org/officeDocument/2006/relationships/hyperlink" Target="\\192.168.1.101\b\Application%20Data\verbix\html\desquebrar" TargetMode="External" /><Relationship Id="rId68" Type="http://schemas.openxmlformats.org/officeDocument/2006/relationships/hyperlink" Target="\\192.168.1.101\b\Application%20Data\verbix\html\destentar" TargetMode="External" /><Relationship Id="rId69" Type="http://schemas.openxmlformats.org/officeDocument/2006/relationships/hyperlink" Target="\\192.168.1.101\b\Application%20Data\verbix\html\desterrar" TargetMode="External" /><Relationship Id="rId70" Type="http://schemas.openxmlformats.org/officeDocument/2006/relationships/hyperlink" Target="\\192.168.1.101\b\Application%20Data\verbix\html\desventar" TargetMode="External" /><Relationship Id="rId71" Type="http://schemas.openxmlformats.org/officeDocument/2006/relationships/hyperlink" Target="\\192.168.1.101\b\Application%20Data\verbix\html\dezmar" TargetMode="External" /><Relationship Id="rId72" Type="http://schemas.openxmlformats.org/officeDocument/2006/relationships/hyperlink" Target="\\192.168.1.101\b\Application%20Data\verbix\html\dismembrar" TargetMode="External" /><Relationship Id="rId73" Type="http://schemas.openxmlformats.org/officeDocument/2006/relationships/hyperlink" Target="\\192.168.1.101\b\Application%20Data\verbix\html\dispertar" TargetMode="External" /><Relationship Id="rId74" Type="http://schemas.openxmlformats.org/officeDocument/2006/relationships/hyperlink" Target="\\192.168.1.101\b\Application%20Data\verbix\html\emparentar" TargetMode="External" /><Relationship Id="rId75" Type="http://schemas.openxmlformats.org/officeDocument/2006/relationships/hyperlink" Target="\\192.168.1.101\b\Application%20Data\verbix\html\empedrar" TargetMode="External" /><Relationship Id="rId76" Type="http://schemas.openxmlformats.org/officeDocument/2006/relationships/hyperlink" Target="\\192.168.1.101\b\Application%20Data\verbix\html\encentar" TargetMode="External" /><Relationship Id="rId77" Type="http://schemas.openxmlformats.org/officeDocument/2006/relationships/hyperlink" Target="\\192.168.1.101\b\Application%20Data\verbix\html\encerrar" TargetMode="External" /><Relationship Id="rId78" Type="http://schemas.openxmlformats.org/officeDocument/2006/relationships/hyperlink" Target="\\192.168.1.101\b\Application%20Data\verbix\html\encomendar" TargetMode="External" /><Relationship Id="rId79" Type="http://schemas.openxmlformats.org/officeDocument/2006/relationships/hyperlink" Target="\\192.168.1.101\b\Application%20Data\verbix\html\encubertar" TargetMode="External" /><Relationship Id="rId80" Type="http://schemas.openxmlformats.org/officeDocument/2006/relationships/hyperlink" Target="\\192.168.1.101\b\Application%20Data\verbix\html\endentar" TargetMode="External" /><Relationship Id="rId81" Type="http://schemas.openxmlformats.org/officeDocument/2006/relationships/hyperlink" Target="\\192.168.1.101\b\Application%20Data\verbix\html\enhestar" TargetMode="External" /><Relationship Id="rId82" Type="http://schemas.openxmlformats.org/officeDocument/2006/relationships/hyperlink" Target="\\192.168.1.101\b\Application%20Data\verbix\html\enmelar" TargetMode="External" /><Relationship Id="rId83" Type="http://schemas.openxmlformats.org/officeDocument/2006/relationships/hyperlink" Target="\\192.168.1.101\b\Application%20Data\verbix\html\enmendar" TargetMode="External" /><Relationship Id="rId84" Type="http://schemas.openxmlformats.org/officeDocument/2006/relationships/hyperlink" Target="\\192.168.1.101\b\Application%20Data\verbix\html\ensangrentar" TargetMode="External" /><Relationship Id="rId85" Type="http://schemas.openxmlformats.org/officeDocument/2006/relationships/hyperlink" Target="\\192.168.1.101\b\Application%20Data\verbix\html\ensarmentar" TargetMode="External" /><Relationship Id="rId86" Type="http://schemas.openxmlformats.org/officeDocument/2006/relationships/hyperlink" Target="\\192.168.1.101\b\Application%20Data\verbix\html\enterrar" TargetMode="External" /><Relationship Id="rId87" Type="http://schemas.openxmlformats.org/officeDocument/2006/relationships/hyperlink" Target="\\192.168.1.101\b\Application%20Data\verbix\html\entesar" TargetMode="External" /><Relationship Id="rId88" Type="http://schemas.openxmlformats.org/officeDocument/2006/relationships/hyperlink" Target="\\192.168.1.101\b\Application%20Data\verbix\html\entrecerrar" TargetMode="External" /><Relationship Id="rId89" Type="http://schemas.openxmlformats.org/officeDocument/2006/relationships/hyperlink" Target="\\192.168.1.101\b\Application%20Data\verbix\html\entrepernar" TargetMode="External" /><Relationship Id="rId90" Type="http://schemas.openxmlformats.org/officeDocument/2006/relationships/hyperlink" Target="\\192.168.1.101\b\Application%20Data\verbix\html\envernar" TargetMode="External" /><Relationship Id="rId91" Type="http://schemas.openxmlformats.org/officeDocument/2006/relationships/hyperlink" Target="\\192.168.1.101\b\Application%20Data\verbix\html\escarmentar" TargetMode="External" /><Relationship Id="rId92" Type="http://schemas.openxmlformats.org/officeDocument/2006/relationships/hyperlink" Target="\\192.168.1.101\b\Application%20Data\verbix\html\femar" TargetMode="External" /><Relationship Id="rId93" Type="http://schemas.openxmlformats.org/officeDocument/2006/relationships/hyperlink" Target="\\192.168.1.101\b\Application%20Data\verbix\html\ferrar" TargetMode="External" /><Relationship Id="rId94" Type="http://schemas.openxmlformats.org/officeDocument/2006/relationships/hyperlink" Target="\\192.168.1.101\b\Application%20Data\verbix\html\gobernar" TargetMode="External" /><Relationship Id="rId95" Type="http://schemas.openxmlformats.org/officeDocument/2006/relationships/hyperlink" Target="\\192.168.1.101\b\Application%20Data\verbix\html\hacendar" TargetMode="External" /><Relationship Id="rId96" Type="http://schemas.openxmlformats.org/officeDocument/2006/relationships/hyperlink" Target="\\192.168.1.101\b\Application%20Data\verbix\html\helar" TargetMode="External" /><Relationship Id="rId97" Type="http://schemas.openxmlformats.org/officeDocument/2006/relationships/hyperlink" Target="\\192.168.1.101\b\Application%20Data\verbix\html\herbar" TargetMode="External" /><Relationship Id="rId98" Type="http://schemas.openxmlformats.org/officeDocument/2006/relationships/hyperlink" Target="\\192.168.1.101\b\Application%20Data\verbix\html\herrar" TargetMode="External" /><Relationship Id="rId99" Type="http://schemas.openxmlformats.org/officeDocument/2006/relationships/hyperlink" Target="\\192.168.1.101\b\Application%20Data\verbix\html\herventar" TargetMode="External" /><Relationship Id="rId100" Type="http://schemas.openxmlformats.org/officeDocument/2006/relationships/hyperlink" Target="\\192.168.1.101\b\Application%20Data\verbix\html\incensar" TargetMode="External" /><Relationship Id="rId101" Type="http://schemas.openxmlformats.org/officeDocument/2006/relationships/hyperlink" Target="\\192.168.1.101\b\Application%20Data\verbix\html\infernar" TargetMode="External" /><Relationship Id="rId102" Type="http://schemas.openxmlformats.org/officeDocument/2006/relationships/hyperlink" Target="\\192.168.1.101\b\Application%20Data\verbix\html\inhestar" TargetMode="External" /><Relationship Id="rId103" Type="http://schemas.openxmlformats.org/officeDocument/2006/relationships/hyperlink" Target="\\192.168.1.101\b\Application%20Data\verbix\html\invernar" TargetMode="External" /><Relationship Id="rId104" Type="http://schemas.openxmlformats.org/officeDocument/2006/relationships/hyperlink" Target="\\192.168.1.101\b\Application%20Data\verbix\html\jamerdar" TargetMode="External" /><Relationship Id="rId105" Type="http://schemas.openxmlformats.org/officeDocument/2006/relationships/hyperlink" Target="\\192.168.1.101\b\Application%20Data\verbix\html\manifestar" TargetMode="External" /><Relationship Id="rId106" Type="http://schemas.openxmlformats.org/officeDocument/2006/relationships/hyperlink" Target="\\192.168.1.101\b\Application%20Data\verbix\html\melar" TargetMode="External" /><Relationship Id="rId107" Type="http://schemas.openxmlformats.org/officeDocument/2006/relationships/hyperlink" Target="\\192.168.1.101\b\Application%20Data\verbix\html\mentar" TargetMode="External" /><Relationship Id="rId108" Type="http://schemas.openxmlformats.org/officeDocument/2006/relationships/hyperlink" Target="\\192.168.1.101\b\Application%20Data\verbix\html\merendar" TargetMode="External" /><Relationship Id="rId109" Type="http://schemas.openxmlformats.org/officeDocument/2006/relationships/hyperlink" Target="\\192.168.1.101\b\Application%20Data\verbix\html\nevar" TargetMode="External" /><Relationship Id="rId110" Type="http://schemas.openxmlformats.org/officeDocument/2006/relationships/hyperlink" Target="\\192.168.1.101\b\Application%20Data\verbix\html\patiquebrar" TargetMode="External" /><Relationship Id="rId111" Type="http://schemas.openxmlformats.org/officeDocument/2006/relationships/hyperlink" Target="\\192.168.1.101\b\Application%20Data\verbix\html\pensar" TargetMode="External" /><Relationship Id="rId112" Type="http://schemas.openxmlformats.org/officeDocument/2006/relationships/hyperlink" Target="\\192.168.1.101\b\Application%20Data\verbix\html\perniquebrar" TargetMode="External" /><Relationship Id="rId113" Type="http://schemas.openxmlformats.org/officeDocument/2006/relationships/hyperlink" Target="\\192.168.1.101\b\Application%20Data\verbix\html\pigmentar" TargetMode="External" /><Relationship Id="rId114" Type="http://schemas.openxmlformats.org/officeDocument/2006/relationships/hyperlink" Target="\\192.168.1.101\b\Application%20Data\verbix\html\quebrar" TargetMode="External" /><Relationship Id="rId115" Type="http://schemas.openxmlformats.org/officeDocument/2006/relationships/hyperlink" Target="\\192.168.1.101\b\Application%20Data\verbix\html\reapretar" TargetMode="External" /><Relationship Id="rId116" Type="http://schemas.openxmlformats.org/officeDocument/2006/relationships/hyperlink" Target="\\192.168.1.101\b\Application%20Data\verbix\html\reaventar" TargetMode="External" /><Relationship Id="rId117" Type="http://schemas.openxmlformats.org/officeDocument/2006/relationships/hyperlink" Target="\\192.168.1.101\b\Application%20Data\verbix\html\recalentar" TargetMode="External" /><Relationship Id="rId118" Type="http://schemas.openxmlformats.org/officeDocument/2006/relationships/hyperlink" Target="\\192.168.1.101\b\Application%20Data\verbix\html\recentar" TargetMode="External" /><Relationship Id="rId119" Type="http://schemas.openxmlformats.org/officeDocument/2006/relationships/hyperlink" Target="\\192.168.1.101\b\Application%20Data\verbix\html\recomendar" TargetMode="External" /><Relationship Id="rId120" Type="http://schemas.openxmlformats.org/officeDocument/2006/relationships/hyperlink" Target="\\192.168.1.101\b\Application%20Data\verbix\html\regimentar" TargetMode="External" /><Relationship Id="rId121" Type="http://schemas.openxmlformats.org/officeDocument/2006/relationships/hyperlink" Target="\\192.168.1.101\b\Application%20Data\verbix\html\reherrar" TargetMode="External" /><Relationship Id="rId122" Type="http://schemas.openxmlformats.org/officeDocument/2006/relationships/hyperlink" Target="\\192.168.1.101\b\Application%20Data\verbix\html\remembrar" TargetMode="External" /><Relationship Id="rId123" Type="http://schemas.openxmlformats.org/officeDocument/2006/relationships/hyperlink" Target="\\192.168.1.101\b\Application%20Data\verbix\html\remendar" TargetMode="External" /><Relationship Id="rId124" Type="http://schemas.openxmlformats.org/officeDocument/2006/relationships/hyperlink" Target="\\192.168.1.101\b\Application%20Data\verbix\html\repensar" TargetMode="External" /><Relationship Id="rId125" Type="http://schemas.openxmlformats.org/officeDocument/2006/relationships/hyperlink" Target="\\192.168.1.101\b\Application%20Data\verbix\html\requebrar" TargetMode="External" /><Relationship Id="rId126" Type="http://schemas.openxmlformats.org/officeDocument/2006/relationships/hyperlink" Target="\\192.168.1.101\b\Application%20Data\verbix\html\resembrar" TargetMode="External" /><Relationship Id="rId127" Type="http://schemas.openxmlformats.org/officeDocument/2006/relationships/hyperlink" Target="\\192.168.1.101\b\Application%20Data\verbix\html\resquebrar" TargetMode="External" /><Relationship Id="rId128" Type="http://schemas.openxmlformats.org/officeDocument/2006/relationships/hyperlink" Target="\\192.168.1.101\b\Application%20Data\verbix\html\retemblar" TargetMode="External" /><Relationship Id="rId129" Type="http://schemas.openxmlformats.org/officeDocument/2006/relationships/hyperlink" Target="\\192.168.1.101\b\Application%20Data\verbix\html\retentar" TargetMode="External" /><Relationship Id="rId130" Type="http://schemas.openxmlformats.org/officeDocument/2006/relationships/hyperlink" Target="\\192.168.1.101\b\Application%20Data\verbix\html\reventar" TargetMode="External" /><Relationship Id="rId131" Type="http://schemas.openxmlformats.org/officeDocument/2006/relationships/hyperlink" Target="\\192.168.1.101\b\Application%20Data\verbix\html\rusentar" TargetMode="External" /><Relationship Id="rId132" Type="http://schemas.openxmlformats.org/officeDocument/2006/relationships/hyperlink" Target="\\192.168.1.101\b\Application%20Data\verbix\html\salpimentar" TargetMode="External" /><Relationship Id="rId133" Type="http://schemas.openxmlformats.org/officeDocument/2006/relationships/hyperlink" Target="\\192.168.1.101\b\Application%20Data\verbix\html\sarmentar" TargetMode="External" /><Relationship Id="rId134" Type="http://schemas.openxmlformats.org/officeDocument/2006/relationships/hyperlink" Target="\\192.168.1.101\b\Application%20Data\verbix\html\segmentar" TargetMode="External" /><Relationship Id="rId135" Type="http://schemas.openxmlformats.org/officeDocument/2006/relationships/hyperlink" Target="\\192.168.1.101\b\Application%20Data\verbix\html\sembrar" TargetMode="External" /><Relationship Id="rId136" Type="http://schemas.openxmlformats.org/officeDocument/2006/relationships/hyperlink" Target="\\192.168.1.101\b\Application%20Data\verbix\html\sementar" TargetMode="External" /><Relationship Id="rId137" Type="http://schemas.openxmlformats.org/officeDocument/2006/relationships/hyperlink" Target="\\192.168.1.101\b\Application%20Data\verbix\html\sentar" TargetMode="External" /><Relationship Id="rId138" Type="http://schemas.openxmlformats.org/officeDocument/2006/relationships/hyperlink" Target="\\192.168.1.101\b\Application%20Data\verbix\html\sentarse" TargetMode="External" /><Relationship Id="rId139" Type="http://schemas.openxmlformats.org/officeDocument/2006/relationships/hyperlink" Target="\\192.168.1.101\b\Application%20Data\verbix\html\serrar" TargetMode="External" /><Relationship Id="rId140" Type="http://schemas.openxmlformats.org/officeDocument/2006/relationships/hyperlink" Target="\\192.168.1.101\b\Application%20Data\verbix\html\sobrecalentar" TargetMode="External" /><Relationship Id="rId141" Type="http://schemas.openxmlformats.org/officeDocument/2006/relationships/hyperlink" Target="\\192.168.1.101\b\Application%20Data\verbix\html\sobresembrar" TargetMode="External" /><Relationship Id="rId142" Type="http://schemas.openxmlformats.org/officeDocument/2006/relationships/hyperlink" Target="\\192.168.1.101\b\Application%20Data\verbix\html\soterrar" TargetMode="External" /><Relationship Id="rId143" Type="http://schemas.openxmlformats.org/officeDocument/2006/relationships/hyperlink" Target="\\192.168.1.101\b\Application%20Data\verbix\html\subarrendar" TargetMode="External" /><Relationship Id="rId144" Type="http://schemas.openxmlformats.org/officeDocument/2006/relationships/hyperlink" Target="\\192.168.1.101\b\Application%20Data\verbix\html\temblar" TargetMode="External" /><Relationship Id="rId145" Type="http://schemas.openxmlformats.org/officeDocument/2006/relationships/hyperlink" Target="\\192.168.1.101\b\Application%20Data\verbix\html\tentar" TargetMode="External" /><Relationship Id="rId146" Type="http://schemas.openxmlformats.org/officeDocument/2006/relationships/hyperlink" Target="\\192.168.1.101\b\Application%20Data\verbix\html\travesar" TargetMode="External" /><Relationship Id="rId147" Type="http://schemas.openxmlformats.org/officeDocument/2006/relationships/hyperlink" Target="\\192.168.1.101\b\Application%20Data\verbix\html\accender" TargetMode="External" /><Relationship Id="rId148" Type="http://schemas.openxmlformats.org/officeDocument/2006/relationships/hyperlink" Target="\\192.168.1.101\b\Application%20Data\verbix\html\ascender" TargetMode="External" /><Relationship Id="rId149" Type="http://schemas.openxmlformats.org/officeDocument/2006/relationships/hyperlink" Target="\\192.168.1.101\b\Application%20Data\verbix\html\atender" TargetMode="External" /><Relationship Id="rId150" Type="http://schemas.openxmlformats.org/officeDocument/2006/relationships/hyperlink" Target="\\192.168.1.101\b\Application%20Data\verbix\html\cerner" TargetMode="External" /><Relationship Id="rId151" Type="http://schemas.openxmlformats.org/officeDocument/2006/relationships/hyperlink" Target="\\192.168.1.101\b\Application%20Data\verbix\html\coextender" TargetMode="External" /><Relationship Id="rId152" Type="http://schemas.openxmlformats.org/officeDocument/2006/relationships/hyperlink" Target="\\192.168.1.101\b\Application%20Data\verbix\html\coextenderse" TargetMode="External" /><Relationship Id="rId153" Type="http://schemas.openxmlformats.org/officeDocument/2006/relationships/hyperlink" Target="\\192.168.1.101\b\Application%20Data\verbix\html\condecender" TargetMode="External" /><Relationship Id="rId154" Type="http://schemas.openxmlformats.org/officeDocument/2006/relationships/hyperlink" Target="\\192.168.1.101\b\Application%20Data\verbix\html\condescencer" TargetMode="External" /><Relationship Id="rId155" Type="http://schemas.openxmlformats.org/officeDocument/2006/relationships/hyperlink" Target="\\192.168.1.101\b\Application%20Data\verbix\html\contender" TargetMode="External" /><Relationship Id="rId156" Type="http://schemas.openxmlformats.org/officeDocument/2006/relationships/hyperlink" Target="\\192.168.1.101\b\Application%20Data\verbix\html\defender" TargetMode="External" /><Relationship Id="rId157" Type="http://schemas.openxmlformats.org/officeDocument/2006/relationships/hyperlink" Target="\\192.168.1.101\b\Application%20Data\verbix\html\desatender" TargetMode="External" /><Relationship Id="rId158" Type="http://schemas.openxmlformats.org/officeDocument/2006/relationships/hyperlink" Target="\\192.168.1.101\b\Application%20Data\verbix\html\descender" TargetMode="External" /><Relationship Id="rId159" Type="http://schemas.openxmlformats.org/officeDocument/2006/relationships/hyperlink" Target="\\192.168.1.101\b\Application%20Data\verbix\html\desentender" TargetMode="External" /><Relationship Id="rId160" Type="http://schemas.openxmlformats.org/officeDocument/2006/relationships/hyperlink" Target="\\192.168.1.101\b\Application%20Data\verbix\html\desentenderse" TargetMode="External" /><Relationship Id="rId161" Type="http://schemas.openxmlformats.org/officeDocument/2006/relationships/hyperlink" Target="\\192.168.1.101\b\Application%20Data\verbix\html\destender" TargetMode="External" /><Relationship Id="rId162" Type="http://schemas.openxmlformats.org/officeDocument/2006/relationships/hyperlink" Target="\\192.168.1.101\b\Application%20Data\verbix\html\distender" TargetMode="External" /><Relationship Id="rId163" Type="http://schemas.openxmlformats.org/officeDocument/2006/relationships/hyperlink" Target="\\192.168.1.101\b\Application%20Data\verbix\html\encender" TargetMode="External" /><Relationship Id="rId164" Type="http://schemas.openxmlformats.org/officeDocument/2006/relationships/hyperlink" Target="\\192.168.1.101\b\Application%20Data\verbix\html\entender" TargetMode="External" /><Relationship Id="rId165" Type="http://schemas.openxmlformats.org/officeDocument/2006/relationships/hyperlink" Target="\\192.168.1.101\b\Application%20Data\verbix\html\entrehender" TargetMode="External" /><Relationship Id="rId166" Type="http://schemas.openxmlformats.org/officeDocument/2006/relationships/hyperlink" Target="\\192.168.1.101\b\Application%20Data\verbix\html\extender" TargetMode="External" /><Relationship Id="rId167" Type="http://schemas.openxmlformats.org/officeDocument/2006/relationships/hyperlink" Target="\\192.168.1.101\b\Application%20Data\verbix\html\feder" TargetMode="External" /><Relationship Id="rId168" Type="http://schemas.openxmlformats.org/officeDocument/2006/relationships/hyperlink" Target="\\192.168.1.101\b\Application%20Data\verbix\html\heder" TargetMode="External" /><Relationship Id="rId169" Type="http://schemas.openxmlformats.org/officeDocument/2006/relationships/hyperlink" Target="\\192.168.1.101\b\Application%20Data\verbix\html\hender" TargetMode="External" /><Relationship Id="rId170" Type="http://schemas.openxmlformats.org/officeDocument/2006/relationships/hyperlink" Target="\\192.168.1.101\b\Application%20Data\verbix\html\jentender" TargetMode="External" /><Relationship Id="rId171" Type="http://schemas.openxmlformats.org/officeDocument/2006/relationships/hyperlink" Target="\\192.168.1.101\b\Application%20Data\verbix\html\malentender" TargetMode="External" /><Relationship Id="rId172" Type="http://schemas.openxmlformats.org/officeDocument/2006/relationships/hyperlink" Target="\\192.168.1.101\b\Application%20Data\verbix\html\perder" TargetMode="External" /><Relationship Id="rId173" Type="http://schemas.openxmlformats.org/officeDocument/2006/relationships/hyperlink" Target="\\192.168.1.101\b\Application%20Data\verbix\html\rehender" TargetMode="External" /><Relationship Id="rId174" Type="http://schemas.openxmlformats.org/officeDocument/2006/relationships/hyperlink" Target="\\192.168.1.101\b\Application%20Data\verbix\html\reverter" TargetMode="External" /><Relationship Id="rId175" Type="http://schemas.openxmlformats.org/officeDocument/2006/relationships/hyperlink" Target="\\192.168.1.101\b\Application%20Data\verbix\html\sobreentender" TargetMode="External" /><Relationship Id="rId176" Type="http://schemas.openxmlformats.org/officeDocument/2006/relationships/hyperlink" Target="\\192.168.1.101\b\Application%20Data\verbix\html\sobrentender" TargetMode="External" /><Relationship Id="rId177" Type="http://schemas.openxmlformats.org/officeDocument/2006/relationships/hyperlink" Target="\\192.168.1.101\b\Application%20Data\verbix\html\sobreverter" TargetMode="External" /><Relationship Id="rId178" Type="http://schemas.openxmlformats.org/officeDocument/2006/relationships/hyperlink" Target="\\192.168.1.101\b\Application%20Data\verbix\html\sobreverterse" TargetMode="External" /><Relationship Id="rId179" Type="http://schemas.openxmlformats.org/officeDocument/2006/relationships/hyperlink" Target="\\192.168.1.101\b\Application%20Data\verbix\html\subentender" TargetMode="External" /><Relationship Id="rId180" Type="http://schemas.openxmlformats.org/officeDocument/2006/relationships/hyperlink" Target="\\192.168.1.101\b\Application%20Data\verbix\html\subtender" TargetMode="External" /><Relationship Id="rId181" Type="http://schemas.openxmlformats.org/officeDocument/2006/relationships/hyperlink" Target="\\192.168.1.101\b\Application%20Data\verbix\html\superentender" TargetMode="External" /><Relationship Id="rId182" Type="http://schemas.openxmlformats.org/officeDocument/2006/relationships/hyperlink" Target="\\192.168.1.101\b\Application%20Data\verbix\html\tender" TargetMode="External" /><Relationship Id="rId183" Type="http://schemas.openxmlformats.org/officeDocument/2006/relationships/hyperlink" Target="\\192.168.1.101\b\Application%20Data\verbix\html\transcender" TargetMode="External" /><Relationship Id="rId184" Type="http://schemas.openxmlformats.org/officeDocument/2006/relationships/hyperlink" Target="\\192.168.1.101\b\Application%20Data\verbix\html\trascender" TargetMode="External" /><Relationship Id="rId185" Type="http://schemas.openxmlformats.org/officeDocument/2006/relationships/hyperlink" Target="\\192.168.1.101\b\Application%20Data\verbix\html\trasverter" TargetMode="External" /><Relationship Id="rId186" Type="http://schemas.openxmlformats.org/officeDocument/2006/relationships/hyperlink" Target="\\192.168.1.101\b\Application%20Data\verbix\html\verter" TargetMode="External" /><Relationship Id="rId187" Type="http://schemas.openxmlformats.org/officeDocument/2006/relationships/hyperlink" Target="\\192.168.1.101\b\Application%20Data\verbix\html\adherir" TargetMode="External" /><Relationship Id="rId188" Type="http://schemas.openxmlformats.org/officeDocument/2006/relationships/hyperlink" Target="\\192.168.1.101\b\Application%20Data\verbix\html\advertir" TargetMode="External" /><Relationship Id="rId189" Type="http://schemas.openxmlformats.org/officeDocument/2006/relationships/hyperlink" Target="\\192.168.1.101\b\Application%20Data\verbix\html\aferir" TargetMode="External" /><Relationship Id="rId190" Type="http://schemas.openxmlformats.org/officeDocument/2006/relationships/hyperlink" Target="\\192.168.1.101\b\Application%20Data\verbix\html\aherir" TargetMode="External" /><Relationship Id="rId191" Type="http://schemas.openxmlformats.org/officeDocument/2006/relationships/hyperlink" Target="\\192.168.1.101\b\Application%20Data\verbix\html\anteferir" TargetMode="External" /><Relationship Id="rId192" Type="http://schemas.openxmlformats.org/officeDocument/2006/relationships/hyperlink" Target="\\192.168.1.101\b\Application%20Data\verbix\html\arrepentir" TargetMode="External" /><Relationship Id="rId193" Type="http://schemas.openxmlformats.org/officeDocument/2006/relationships/hyperlink" Target="\\192.168.1.101\b\Application%20Data\verbix\html\arrepentirse" TargetMode="External" /><Relationship Id="rId194" Type="http://schemas.openxmlformats.org/officeDocument/2006/relationships/hyperlink" Target="\\192.168.1.101\b\Application%20Data\verbix\html\asentir" TargetMode="External" /><Relationship Id="rId195" Type="http://schemas.openxmlformats.org/officeDocument/2006/relationships/hyperlink" Target="\\192.168.1.101\b\Application%20Data\verbix\html\circunferir" TargetMode="External" /><Relationship Id="rId196" Type="http://schemas.openxmlformats.org/officeDocument/2006/relationships/hyperlink" Target="\\192.168.1.101\b\Application%20Data\verbix\html\conferir" TargetMode="External" /><Relationship Id="rId197" Type="http://schemas.openxmlformats.org/officeDocument/2006/relationships/hyperlink" Target="\\192.168.1.101\b\Application%20Data\verbix\html\consentir" TargetMode="External" /><Relationship Id="rId198" Type="http://schemas.openxmlformats.org/officeDocument/2006/relationships/hyperlink" Target="\\192.168.1.101\b\Application%20Data\verbix\html\controvertir" TargetMode="External" /><Relationship Id="rId199" Type="http://schemas.openxmlformats.org/officeDocument/2006/relationships/hyperlink" Target="\\192.168.1.101\b\Application%20Data\verbix\html\convertir" TargetMode="External" /><Relationship Id="rId200" Type="http://schemas.openxmlformats.org/officeDocument/2006/relationships/hyperlink" Target="\\192.168.1.101\b\Application%20Data\verbix\html\deferir" TargetMode="External" /><Relationship Id="rId201" Type="http://schemas.openxmlformats.org/officeDocument/2006/relationships/hyperlink" Target="\\192.168.1.101\b\Application%20Data\verbix\html\desadvertir" TargetMode="External" /><Relationship Id="rId202" Type="http://schemas.openxmlformats.org/officeDocument/2006/relationships/hyperlink" Target="\\192.168.1.101\b\Application%20Data\verbix\html\desconsentir" TargetMode="External" /><Relationship Id="rId203" Type="http://schemas.openxmlformats.org/officeDocument/2006/relationships/hyperlink" Target="\\192.168.1.101\b\Application%20Data\verbix\html\desconvertir" TargetMode="External" /><Relationship Id="rId204" Type="http://schemas.openxmlformats.org/officeDocument/2006/relationships/hyperlink" Target="\\192.168.1.101\b\Application%20Data\verbix\html\desmentir" TargetMode="External" /><Relationship Id="rId205" Type="http://schemas.openxmlformats.org/officeDocument/2006/relationships/hyperlink" Target="\\192.168.1.101\b\Application%20Data\verbix\html\diferir" TargetMode="External" /><Relationship Id="rId206" Type="http://schemas.openxmlformats.org/officeDocument/2006/relationships/hyperlink" Target="\\192.168.1.101\b\Application%20Data\verbix\html\digerir" TargetMode="External" /><Relationship Id="rId207" Type="http://schemas.openxmlformats.org/officeDocument/2006/relationships/hyperlink" Target="\\192.168.1.101\b\Application%20Data\verbix\html\disentir" TargetMode="External" /><Relationship Id="rId208" Type="http://schemas.openxmlformats.org/officeDocument/2006/relationships/hyperlink" Target="\\192.168.1.101\b\Application%20Data\verbix\html\divertir" TargetMode="External" /><Relationship Id="rId209" Type="http://schemas.openxmlformats.org/officeDocument/2006/relationships/hyperlink" Target="\\192.168.1.101\b\Application%20Data\verbix\html\engerir" TargetMode="External" /><Relationship Id="rId210" Type="http://schemas.openxmlformats.org/officeDocument/2006/relationships/hyperlink" Target="\\192.168.1.101\b\Application%20Data\verbix\html\enjerir" TargetMode="External" /><Relationship Id="rId211" Type="http://schemas.openxmlformats.org/officeDocument/2006/relationships/hyperlink" Target="\\192.168.1.101\b\Application%20Data\verbix\html\enserir" TargetMode="External" /><Relationship Id="rId212" Type="http://schemas.openxmlformats.org/officeDocument/2006/relationships/hyperlink" Target="\\192.168.1.101\b\Application%20Data\verbix\html\entregerir" TargetMode="External" /><Relationship Id="rId213" Type="http://schemas.openxmlformats.org/officeDocument/2006/relationships/hyperlink" Target="\\192.168.1.101\b\Application%20Data\verbix\html\facerir" TargetMode="External" /><Relationship Id="rId214" Type="http://schemas.openxmlformats.org/officeDocument/2006/relationships/hyperlink" Target="\\192.168.1.101\b\Application%20Data\verbix\html\fazferir" TargetMode="External" /><Relationship Id="rId215" Type="http://schemas.openxmlformats.org/officeDocument/2006/relationships/hyperlink" Target="\\192.168.1.101\b\Application%20Data\verbix\html\ferir" TargetMode="External" /><Relationship Id="rId216" Type="http://schemas.openxmlformats.org/officeDocument/2006/relationships/hyperlink" Target="\\192.168.1.101\b\Application%20Data\verbix\html\fervir" TargetMode="External" /><Relationship Id="rId217" Type="http://schemas.openxmlformats.org/officeDocument/2006/relationships/hyperlink" Target="\\192.168.1.101\b\Application%20Data\verbix\html\hacerir" TargetMode="External" /><Relationship Id="rId218" Type="http://schemas.openxmlformats.org/officeDocument/2006/relationships/hyperlink" Target="\\192.168.1.101\b\Application%20Data\verbix\html\herir" TargetMode="External" /><Relationship Id="rId219" Type="http://schemas.openxmlformats.org/officeDocument/2006/relationships/hyperlink" Target="\\192.168.1.101\b\Application%20Data\verbix\html\hervir" TargetMode="External" /><Relationship Id="rId220" Type="http://schemas.openxmlformats.org/officeDocument/2006/relationships/hyperlink" Target="\\192.168.1.101\b\Application%20Data\verbix\html\impertir" TargetMode="External" /><Relationship Id="rId221" Type="http://schemas.openxmlformats.org/officeDocument/2006/relationships/hyperlink" Target="\\192.168.1.101\b\Application%20Data\verbix\html\inferir" TargetMode="External" /><Relationship Id="rId222" Type="http://schemas.openxmlformats.org/officeDocument/2006/relationships/hyperlink" Target="\\192.168.1.101\b\Application%20Data\verbix\html\ingerir" TargetMode="External" /><Relationship Id="rId223" Type="http://schemas.openxmlformats.org/officeDocument/2006/relationships/hyperlink" Target="\\192.168.1.101\b\Application%20Data\verbix\html\injerir" TargetMode="External" /><Relationship Id="rId224" Type="http://schemas.openxmlformats.org/officeDocument/2006/relationships/hyperlink" Target="\\192.168.1.101\b\Application%20Data\verbix\html\inquerir" TargetMode="External" /><Relationship Id="rId225" Type="http://schemas.openxmlformats.org/officeDocument/2006/relationships/hyperlink" Target="\\192.168.1.101\b\Application%20Data\verbix\html\inserir" TargetMode="External" /><Relationship Id="rId226" Type="http://schemas.openxmlformats.org/officeDocument/2006/relationships/hyperlink" Target="\\192.168.1.101\b\Application%20Data\verbix\html\interferir" TargetMode="External" /><Relationship Id="rId227" Type="http://schemas.openxmlformats.org/officeDocument/2006/relationships/hyperlink" Target="\\192.168.1.101\b\Application%20Data\verbix\html\interserir" TargetMode="External" /><Relationship Id="rId228" Type="http://schemas.openxmlformats.org/officeDocument/2006/relationships/hyperlink" Target="\\192.168.1.101\b\Application%20Data\verbix\html\intervertir" TargetMode="External" /><Relationship Id="rId229" Type="http://schemas.openxmlformats.org/officeDocument/2006/relationships/hyperlink" Target="\\192.168.1.101\b\Application%20Data\verbix\html\invertir" TargetMode="External" /><Relationship Id="rId230" Type="http://schemas.openxmlformats.org/officeDocument/2006/relationships/hyperlink" Target="\\192.168.1.101\b\Application%20Data\verbix\html\maherir" TargetMode="External" /><Relationship Id="rId231" Type="http://schemas.openxmlformats.org/officeDocument/2006/relationships/hyperlink" Target="\\192.168.1.101\b\Application%20Data\verbix\html\malherir" TargetMode="External" /><Relationship Id="rId232" Type="http://schemas.openxmlformats.org/officeDocument/2006/relationships/hyperlink" Target="\\192.168.1.101\b\Application%20Data\verbix\html\manferir" TargetMode="External" /><Relationship Id="rId233" Type="http://schemas.openxmlformats.org/officeDocument/2006/relationships/hyperlink" Target="\\192.168.1.101\b\Application%20Data\verbix\html\mentir" TargetMode="External" /><Relationship Id="rId234" Type="http://schemas.openxmlformats.org/officeDocument/2006/relationships/hyperlink" Target="\\192.168.1.101\b\Application%20Data\verbix\html\pervertir" TargetMode="External" /><Relationship Id="rId235" Type="http://schemas.openxmlformats.org/officeDocument/2006/relationships/hyperlink" Target="\\192.168.1.101\b\Application%20Data\verbix\html\pesquerir" TargetMode="External" /><Relationship Id="rId236" Type="http://schemas.openxmlformats.org/officeDocument/2006/relationships/hyperlink" Target="\\192.168.1.101\b\Application%20Data\verbix\html\preferir" TargetMode="External" /><Relationship Id="rId237" Type="http://schemas.openxmlformats.org/officeDocument/2006/relationships/hyperlink" Target="\\192.168.1.101\b\Application%20Data\verbix\html\presentir" TargetMode="External" /><Relationship Id="rId238" Type="http://schemas.openxmlformats.org/officeDocument/2006/relationships/hyperlink" Target="\\192.168.1.101\b\Application%20Data\verbix\html\preterir" TargetMode="External" /><Relationship Id="rId239" Type="http://schemas.openxmlformats.org/officeDocument/2006/relationships/hyperlink" Target="\\192.168.1.101\b\Application%20Data\verbix\html\proferir" TargetMode="External" /><Relationship Id="rId240" Type="http://schemas.openxmlformats.org/officeDocument/2006/relationships/hyperlink" Target="\\192.168.1.101\b\Application%20Data\verbix\html\reconvertir" TargetMode="External" /><Relationship Id="rId241" Type="http://schemas.openxmlformats.org/officeDocument/2006/relationships/hyperlink" Target="\\192.168.1.101\b\Application%20Data\verbix\html\referir" TargetMode="External" /><Relationship Id="rId242" Type="http://schemas.openxmlformats.org/officeDocument/2006/relationships/hyperlink" Target="\\192.168.1.101\b\Application%20Data\verbix\html\reherir" TargetMode="External" /><Relationship Id="rId243" Type="http://schemas.openxmlformats.org/officeDocument/2006/relationships/hyperlink" Target="\\192.168.1.101\b\Application%20Data\verbix\html\rehervir" TargetMode="External" /><Relationship Id="rId244" Type="http://schemas.openxmlformats.org/officeDocument/2006/relationships/hyperlink" Target="\\192.168.1.101\b\Application%20Data\verbix\html\repentir" TargetMode="External" /><Relationship Id="rId245" Type="http://schemas.openxmlformats.org/officeDocument/2006/relationships/hyperlink" Target="\\192.168.1.101\b\Application%20Data\verbix\html\repentirse" TargetMode="External" /><Relationship Id="rId246" Type="http://schemas.openxmlformats.org/officeDocument/2006/relationships/hyperlink" Target="\\192.168.1.101\b\Application%20Data\verbix\html\requerir" TargetMode="External" /><Relationship Id="rId247" Type="http://schemas.openxmlformats.org/officeDocument/2006/relationships/hyperlink" Target="\\192.168.1.101\b\Application%20Data\verbix\html\resentir" TargetMode="External" /><Relationship Id="rId248" Type="http://schemas.openxmlformats.org/officeDocument/2006/relationships/hyperlink" Target="\\192.168.1.101\b\Application%20Data\verbix\html\resentirse" TargetMode="External" /><Relationship Id="rId249" Type="http://schemas.openxmlformats.org/officeDocument/2006/relationships/hyperlink" Target="\\192.168.1.101\b\Application%20Data\verbix\html\revertir" TargetMode="External" /><Relationship Id="rId250" Type="http://schemas.openxmlformats.org/officeDocument/2006/relationships/hyperlink" Target="\\192.168.1.101\b\Application%20Data\verbix\html\sentir" TargetMode="External" /><Relationship Id="rId251" Type="http://schemas.openxmlformats.org/officeDocument/2006/relationships/hyperlink" Target="\\192.168.1.101\b\Application%20Data\verbix\html\subvertir" TargetMode="External" /><Relationship Id="rId252" Type="http://schemas.openxmlformats.org/officeDocument/2006/relationships/hyperlink" Target="\\192.168.1.101\b\Application%20Data\verbix\html\sugerir" TargetMode="External" /><Relationship Id="rId253" Type="http://schemas.openxmlformats.org/officeDocument/2006/relationships/hyperlink" Target="\\192.168.1.101\b\Application%20Data\verbix\html\suvertir" TargetMode="External" /><Relationship Id="rId254" Type="http://schemas.openxmlformats.org/officeDocument/2006/relationships/hyperlink" Target="\\192.168.1.101\b\Application%20Data\verbix\html\transferir" TargetMode="External" /><Relationship Id="rId255" Type="http://schemas.openxmlformats.org/officeDocument/2006/relationships/hyperlink" Target="\\192.168.1.101\b\Application%20Data\verbix\html\trasferir" TargetMode="External" /><Relationship Id="rId256" Type="http://schemas.openxmlformats.org/officeDocument/2006/relationships/hyperlink" Target="\\192.168.1.101\b\Application%20Data\verbix\html\zaherir" TargetMode="External" /><Relationship Id="rId257" Type="http://schemas.openxmlformats.org/officeDocument/2006/relationships/hyperlink" Target="\\192.168.1.101\b\Documents%20and%20Settings\hp\Application%20Data\verbix\html\abnegar" TargetMode="External" /><Relationship Id="rId258" Type="http://schemas.openxmlformats.org/officeDocument/2006/relationships/hyperlink" Target="\\192.168.1.101\b\Documents%20and%20Settings\hp\Application%20Data\verbix\html\aplegar" TargetMode="External" /><Relationship Id="rId259" Type="http://schemas.openxmlformats.org/officeDocument/2006/relationships/hyperlink" Target="\\192.168.1.101\b\Documents%20and%20Settings\hp\Application%20Data\verbix\html\asosegar" TargetMode="External" /><Relationship Id="rId260" Type="http://schemas.openxmlformats.org/officeDocument/2006/relationships/hyperlink" Target="\\192.168.1.101\b\Documents%20and%20Settings\hp\Application%20Data\verbix\html\cegar" TargetMode="External" /><Relationship Id="rId261" Type="http://schemas.openxmlformats.org/officeDocument/2006/relationships/hyperlink" Target="\\192.168.1.101\b\Documents%20and%20Settings\hp\Application%20Data\verbix\html\denegar" TargetMode="External" /><Relationship Id="rId262" Type="http://schemas.openxmlformats.org/officeDocument/2006/relationships/hyperlink" Target="\\192.168.1.101\b\Documents%20and%20Settings\hp\Application%20Data\verbix\html\derrenegar" TargetMode="External" /><Relationship Id="rId263" Type="http://schemas.openxmlformats.org/officeDocument/2006/relationships/hyperlink" Target="\\192.168.1.101\b\Documents%20and%20Settings\hp\Application%20Data\verbix\html\derrengar" TargetMode="External" /><Relationship Id="rId264" Type="http://schemas.openxmlformats.org/officeDocument/2006/relationships/hyperlink" Target="\\192.168.1.101\b\Documents%20and%20Settings\hp\Application%20Data\verbix\html\desasosegar" TargetMode="External" /><Relationship Id="rId265" Type="http://schemas.openxmlformats.org/officeDocument/2006/relationships/hyperlink" Target="\\192.168.1.101\b\Documents%20and%20Settings\hp\Application%20Data\verbix\html\desnegar" TargetMode="External" /><Relationship Id="rId266" Type="http://schemas.openxmlformats.org/officeDocument/2006/relationships/hyperlink" Target="\\192.168.1.101\b\Documents%20and%20Settings\hp\Application%20Data\verbix\html\desnevar" TargetMode="External" /><Relationship Id="rId267" Type="http://schemas.openxmlformats.org/officeDocument/2006/relationships/hyperlink" Target="\\192.168.1.101\b\Documents%20and%20Settings\hp\Application%20Data\verbix\html\desosegar" TargetMode="External" /><Relationship Id="rId268" Type="http://schemas.openxmlformats.org/officeDocument/2006/relationships/hyperlink" Target="\\192.168.1.101\b\Documents%20and%20Settings\hp\Application%20Data\verbix\html\estregar" TargetMode="External" /><Relationship Id="rId269" Type="http://schemas.openxmlformats.org/officeDocument/2006/relationships/hyperlink" Target="\\192.168.1.101\b\Documents%20and%20Settings\hp\Application%20Data\verbix\html\fregar" TargetMode="External" /><Relationship Id="rId270" Type="http://schemas.openxmlformats.org/officeDocument/2006/relationships/hyperlink" Target="\\192.168.1.101\b\Documents%20and%20Settings\hp\Application%20Data\verbix\html\negar" TargetMode="External" /><Relationship Id="rId271" Type="http://schemas.openxmlformats.org/officeDocument/2006/relationships/hyperlink" Target="\\192.168.1.101\b\Documents%20and%20Settings\hp\Application%20Data\verbix\html\plegar" TargetMode="External" /><Relationship Id="rId272" Type="http://schemas.openxmlformats.org/officeDocument/2006/relationships/hyperlink" Target="\\192.168.1.101\b\Documents%20and%20Settings\hp\Application%20Data\verbix\html\refregar" TargetMode="External" /><Relationship Id="rId273" Type="http://schemas.openxmlformats.org/officeDocument/2006/relationships/hyperlink" Target="\\192.168.1.101\b\Documents%20and%20Settings\hp\Application%20Data\verbix\html\regar" TargetMode="External" /><Relationship Id="rId274" Type="http://schemas.openxmlformats.org/officeDocument/2006/relationships/hyperlink" Target="\\192.168.1.101\b\Documents%20and%20Settings\hp\Application%20Data\verbix\html\renegar" TargetMode="External" /><Relationship Id="rId275" Type="http://schemas.openxmlformats.org/officeDocument/2006/relationships/hyperlink" Target="\\192.168.1.101\b\Documents%20and%20Settings\hp\Application%20Data\verbix\html\replegar" TargetMode="External" /><Relationship Id="rId276" Type="http://schemas.openxmlformats.org/officeDocument/2006/relationships/hyperlink" Target="\\192.168.1.101\b\Documents%20and%20Settings\hp\Application%20Data\verbix\html\resegar" TargetMode="External" /><Relationship Id="rId277" Type="http://schemas.openxmlformats.org/officeDocument/2006/relationships/hyperlink" Target="\\192.168.1.101\b\Documents%20and%20Settings\hp\Application%20Data\verbix\html\restregar" TargetMode="External" /><Relationship Id="rId278" Type="http://schemas.openxmlformats.org/officeDocument/2006/relationships/hyperlink" Target="\\192.168.1.101\b\Documents%20and%20Settings\hp\Application%20Data\verbix\html\segar" TargetMode="External" /><Relationship Id="rId279" Type="http://schemas.openxmlformats.org/officeDocument/2006/relationships/hyperlink" Target="\\192.168.1.101\b\Documents%20and%20Settings\hp\Application%20Data\verbix\html\sofregar" TargetMode="External" /><Relationship Id="rId280" Type="http://schemas.openxmlformats.org/officeDocument/2006/relationships/hyperlink" Target="\\192.168.1.101\b\Documents%20and%20Settings\hp\Application%20Data\verbix\html\soregar" TargetMode="External" /><Relationship Id="rId281" Type="http://schemas.openxmlformats.org/officeDocument/2006/relationships/hyperlink" Target="\\192.168.1.101\b\Documents%20and%20Settings\hp\Application%20Data\verbix\html\sorregar" TargetMode="External" /><Relationship Id="rId282" Type="http://schemas.openxmlformats.org/officeDocument/2006/relationships/hyperlink" Target="\\192.168.1.101\b\Documents%20and%20Settings\hp\Application%20Data\verbix\html\sosegar" TargetMode="External" /><Relationship Id="rId283" Type="http://schemas.openxmlformats.org/officeDocument/2006/relationships/hyperlink" Target="\\192.168.1.101\b\Documents%20and%20Settings\hp\Application%20Data\verbix\html\transfregar" TargetMode="External" /><Relationship Id="rId284" Type="http://schemas.openxmlformats.org/officeDocument/2006/relationships/hyperlink" Target="\\192.168.1.101\b\Documents%20and%20Settings\hp\Application%20Data\verbix\html\trasegar" TargetMode="External" /><Relationship Id="rId285" Type="http://schemas.openxmlformats.org/officeDocument/2006/relationships/hyperlink" Target="\\192.168.1.101\b\Documents%20and%20Settings\hp\Application%20Data\verbix\html\trasfregar" TargetMode="External" /><Relationship Id="rId28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140625" style="1" bestFit="1" customWidth="1"/>
    <col min="2" max="2" width="21.28125" style="1" bestFit="1" customWidth="1"/>
    <col min="3" max="8" width="27.7109375" style="1" customWidth="1"/>
    <col min="9" max="9" width="28.7109375" style="1" customWidth="1"/>
    <col min="10" max="16384" width="9.140625" style="1" customWidth="1"/>
  </cols>
  <sheetData>
    <row r="1" spans="1:8" ht="15.75">
      <c r="A1" s="34" t="s">
        <v>642</v>
      </c>
      <c r="B1" s="35"/>
      <c r="C1" s="37" t="s">
        <v>792</v>
      </c>
      <c r="D1" s="37"/>
      <c r="E1" s="37"/>
      <c r="F1" s="37"/>
      <c r="G1" s="37"/>
      <c r="H1" s="32" t="s">
        <v>640</v>
      </c>
    </row>
    <row r="2" spans="1:8" ht="15.75">
      <c r="A2" s="36" t="s">
        <v>1014</v>
      </c>
      <c r="B2" s="36"/>
      <c r="C2" s="14" t="s">
        <v>634</v>
      </c>
      <c r="D2" s="14" t="s">
        <v>635</v>
      </c>
      <c r="E2" s="14" t="s">
        <v>636</v>
      </c>
      <c r="F2" s="14" t="s">
        <v>637</v>
      </c>
      <c r="G2" s="14" t="s">
        <v>638</v>
      </c>
      <c r="H2" s="15" t="s">
        <v>1012</v>
      </c>
    </row>
    <row r="3" spans="1:8" ht="15.75">
      <c r="A3" s="38" t="s">
        <v>806</v>
      </c>
      <c r="B3" s="33" t="s">
        <v>461</v>
      </c>
      <c r="C3" s="31" t="str">
        <f>IF(RIGHT($A$2,2)="se","me "&amp;Maestro!B3,Maestro!B3)</f>
        <v>aprendo</v>
      </c>
      <c r="D3" s="31" t="str">
        <f>IF(RIGHT($A$2,2)="se","me "&amp;Maestro!C3,Maestro!C3)</f>
        <v>aprendí</v>
      </c>
      <c r="E3" s="31" t="str">
        <f>IF(RIGHT($A$2,2)="se","me "&amp;Maestro!D3,Maestro!D3)</f>
        <v>aprendía</v>
      </c>
      <c r="F3" s="31" t="str">
        <f>IF(RIGHT($A$2,2)="se","me "&amp;Maestro!E3,Maestro!E3)</f>
        <v>aprenderé</v>
      </c>
      <c r="G3" s="31" t="str">
        <f>IF(RIGHT($A$2,2)="se","me "&amp;Maestro!F3,Maestro!F3)</f>
        <v>aprendería</v>
      </c>
      <c r="H3" s="48" t="str">
        <f>IF(RIGHT($A$2,2)="se",LEFT(Maestro!G3,LEN(Maestro!G3)-4)&amp;IF(RIGHT(Maestro!$A$2,2)="ar","ándo","éndo")&amp;"se",Maestro!G3)</f>
        <v>aprendiendo</v>
      </c>
    </row>
    <row r="4" spans="1:8" ht="15.75">
      <c r="A4" s="38"/>
      <c r="B4" s="33" t="s">
        <v>847</v>
      </c>
      <c r="C4" s="31" t="str">
        <f>IF(RIGHT($A$2,2)="se","te "&amp;Maestro!B4,Maestro!B4)</f>
        <v>aprendes</v>
      </c>
      <c r="D4" s="31" t="str">
        <f>IF(RIGHT($A$2,2)="se","te "&amp;Maestro!C4,Maestro!C4)</f>
        <v>aprendiste</v>
      </c>
      <c r="E4" s="31" t="str">
        <f>IF(RIGHT($A$2,2)="se","te "&amp;Maestro!D4,Maestro!D4)</f>
        <v>aprendías</v>
      </c>
      <c r="F4" s="31" t="str">
        <f>IF(RIGHT($A$2,2)="se","te "&amp;Maestro!E4,Maestro!E4)</f>
        <v>aprenderás</v>
      </c>
      <c r="G4" s="31" t="str">
        <f>IF(RIGHT($A$2,2)="se","te "&amp;Maestro!F4,Maestro!F4)</f>
        <v>aprenderías</v>
      </c>
      <c r="H4" s="49"/>
    </row>
    <row r="5" spans="1:8" ht="15.75">
      <c r="A5" s="38"/>
      <c r="B5" s="33" t="s">
        <v>1008</v>
      </c>
      <c r="C5" s="31" t="str">
        <f>IF(RIGHT($A$2,2)="se","se "&amp;Maestro!B5,Maestro!B5)</f>
        <v>aprende</v>
      </c>
      <c r="D5" s="31" t="str">
        <f>IF(RIGHT($A$2,2)="se","se "&amp;Maestro!C5,Maestro!C5)</f>
        <v>aprendió</v>
      </c>
      <c r="E5" s="31" t="str">
        <f>IF(RIGHT($A$2,2)="se","se "&amp;Maestro!D5,Maestro!D5)</f>
        <v>aprendía</v>
      </c>
      <c r="F5" s="31" t="str">
        <f>IF(RIGHT($A$2,2)="se","se "&amp;Maestro!E5,Maestro!E5)</f>
        <v>aprenderá</v>
      </c>
      <c r="G5" s="31" t="str">
        <f>IF(RIGHT($A$2,2)="se","se "&amp;Maestro!F5,Maestro!F5)</f>
        <v>aprendería</v>
      </c>
      <c r="H5" s="49"/>
    </row>
    <row r="6" spans="1:8" ht="15.75">
      <c r="A6" s="38"/>
      <c r="B6" s="33" t="s">
        <v>1010</v>
      </c>
      <c r="C6" s="31" t="str">
        <f>IF(RIGHT($A$2,2)="se","nos "&amp;Maestro!B6,Maestro!B6)</f>
        <v>aprendemos</v>
      </c>
      <c r="D6" s="31" t="str">
        <f>IF(RIGHT($A$2,2)="se","nos "&amp;Maestro!C6,Maestro!C6)</f>
        <v>aprendimos</v>
      </c>
      <c r="E6" s="31" t="str">
        <f>IF(RIGHT($A$2,2)="se","nos "&amp;Maestro!D6,Maestro!D6)</f>
        <v>aprendíamos</v>
      </c>
      <c r="F6" s="31" t="str">
        <f>IF(RIGHT($A$2,2)="se","nos "&amp;Maestro!E6,Maestro!E6)</f>
        <v>aprenderemos</v>
      </c>
      <c r="G6" s="31" t="str">
        <f>IF(RIGHT($A$2,2)="se","nos "&amp;Maestro!F6,Maestro!F6)</f>
        <v>aprenderíamos</v>
      </c>
      <c r="H6" s="49"/>
    </row>
    <row r="7" spans="1:8" ht="15.75">
      <c r="A7" s="38"/>
      <c r="B7" s="33" t="s">
        <v>1011</v>
      </c>
      <c r="C7" s="31" t="str">
        <f>IF(RIGHT($A$2,2)="se","os "&amp;Maestro!B7,Maestro!B7)</f>
        <v>aprendéis</v>
      </c>
      <c r="D7" s="31" t="str">
        <f>IF(RIGHT($A$2,2)="se","os "&amp;Maestro!C7,Maestro!C7)</f>
        <v>aprendisteis</v>
      </c>
      <c r="E7" s="31" t="str">
        <f>IF(RIGHT($A$2,2)="se","os "&amp;Maestro!D7,Maestro!D7)</f>
        <v>aprendíais</v>
      </c>
      <c r="F7" s="31" t="str">
        <f>IF(RIGHT($A$2,2)="se","os "&amp;Maestro!E7,Maestro!E7)</f>
        <v>aprenderéis</v>
      </c>
      <c r="G7" s="31" t="str">
        <f>IF(RIGHT($A$2,2)="se","os "&amp;Maestro!F7,Maestro!F7)</f>
        <v>aprenderíais</v>
      </c>
      <c r="H7" s="16" t="s">
        <v>639</v>
      </c>
    </row>
    <row r="8" spans="1:8" ht="15.75">
      <c r="A8" s="38"/>
      <c r="B8" s="33" t="s">
        <v>1009</v>
      </c>
      <c r="C8" s="31" t="str">
        <f>IF(RIGHT($A$2,2)="se","se "&amp;Maestro!B8,Maestro!B8)</f>
        <v>aprenden</v>
      </c>
      <c r="D8" s="31" t="str">
        <f>IF(RIGHT($A$2,2)="se","se "&amp;Maestro!C8,Maestro!C8)</f>
        <v>aprendieron</v>
      </c>
      <c r="E8" s="31" t="str">
        <f>IF(RIGHT($A$2,2)="se","se "&amp;Maestro!D8,Maestro!D8)</f>
        <v>aprendían</v>
      </c>
      <c r="F8" s="31" t="str">
        <f>IF(RIGHT($A$2,2)="se","se "&amp;Maestro!E8,Maestro!E8)</f>
        <v>aprenderán</v>
      </c>
      <c r="G8" s="31" t="str">
        <f>IF(RIGHT($A$2,2)="se","se "&amp;Maestro!F8,Maestro!F8)</f>
        <v>aprenderían</v>
      </c>
      <c r="H8" s="49" t="str">
        <f>Maestro!H3</f>
        <v>aprendido</v>
      </c>
    </row>
    <row r="9" spans="1:8" ht="15.75">
      <c r="A9" s="34" t="s">
        <v>642</v>
      </c>
      <c r="B9" s="35"/>
      <c r="C9" s="37" t="s">
        <v>793</v>
      </c>
      <c r="D9" s="37"/>
      <c r="E9" s="37"/>
      <c r="F9" s="37"/>
      <c r="G9" s="37"/>
      <c r="H9" s="49"/>
    </row>
    <row r="10" spans="1:8" ht="15.75">
      <c r="A10" s="36" t="str">
        <f>$A$2</f>
        <v>aprender</v>
      </c>
      <c r="B10" s="36"/>
      <c r="C10" s="14" t="s">
        <v>780</v>
      </c>
      <c r="D10" s="14" t="s">
        <v>781</v>
      </c>
      <c r="E10" s="14" t="s">
        <v>782</v>
      </c>
      <c r="F10" s="14" t="s">
        <v>783</v>
      </c>
      <c r="G10" s="14" t="s">
        <v>784</v>
      </c>
      <c r="H10" s="49"/>
    </row>
    <row r="11" spans="1:8" ht="15.75">
      <c r="A11" s="38" t="s">
        <v>806</v>
      </c>
      <c r="B11" s="33" t="s">
        <v>461</v>
      </c>
      <c r="C11" s="31" t="str">
        <f>IF(RIGHT($A$2,2)="se","me "&amp;Maestro!B11,Maestro!B11)</f>
        <v>he aprendido</v>
      </c>
      <c r="D11" s="31" t="str">
        <f>IF(RIGHT($A$2,2)="se","me "&amp;Maestro!C11,Maestro!C11)</f>
        <v>hube aprendido</v>
      </c>
      <c r="E11" s="31" t="str">
        <f>IF(RIGHT($A$2,2)="se","me "&amp;Maestro!D11,Maestro!D11)</f>
        <v>había aprendido</v>
      </c>
      <c r="F11" s="31" t="str">
        <f>IF(RIGHT($A$2,2)="se","me "&amp;Maestro!E11,Maestro!E11)</f>
        <v>habré aprendido</v>
      </c>
      <c r="G11" s="31" t="str">
        <f>IF(RIGHT($A$2,2)="se","me "&amp;Maestro!F11,Maestro!F11)</f>
        <v>habría aprendido</v>
      </c>
      <c r="H11" s="49"/>
    </row>
    <row r="12" spans="1:8" ht="15" customHeight="1">
      <c r="A12" s="38"/>
      <c r="B12" s="33" t="s">
        <v>847</v>
      </c>
      <c r="C12" s="31" t="str">
        <f>IF(RIGHT($A$2,2)="se","te "&amp;Maestro!B12,Maestro!B12)</f>
        <v>has aprendido</v>
      </c>
      <c r="D12" s="31" t="str">
        <f>IF(RIGHT($A$2,2)="se","te "&amp;Maestro!C12,Maestro!C12)</f>
        <v>hubiste aprendido</v>
      </c>
      <c r="E12" s="31" t="str">
        <f>IF(RIGHT($A$2,2)="se","te "&amp;Maestro!D12,Maestro!D12)</f>
        <v>habías aprendido</v>
      </c>
      <c r="F12" s="31" t="str">
        <f>IF(RIGHT($A$2,2)="se","te "&amp;Maestro!E12,Maestro!E12)</f>
        <v>habrás aprendido</v>
      </c>
      <c r="G12" s="31" t="str">
        <f>IF(RIGHT($A$2,2)="se","te "&amp;Maestro!F12,Maestro!F12)</f>
        <v>habrías aprendido</v>
      </c>
      <c r="H12" s="50" t="s">
        <v>842</v>
      </c>
    </row>
    <row r="13" spans="1:8" ht="15.75">
      <c r="A13" s="38"/>
      <c r="B13" s="33" t="s">
        <v>1008</v>
      </c>
      <c r="C13" s="31" t="str">
        <f>IF(RIGHT($A$2,2)="se","se "&amp;Maestro!B13,Maestro!B13)</f>
        <v>ha aprendido</v>
      </c>
      <c r="D13" s="31" t="str">
        <f>IF(RIGHT($A$2,2)="se","se "&amp;Maestro!C13,Maestro!C13)</f>
        <v>hubo aprendido</v>
      </c>
      <c r="E13" s="31" t="str">
        <f>IF(RIGHT($A$2,2)="se","se "&amp;Maestro!D13,Maestro!D13)</f>
        <v>había aprendido</v>
      </c>
      <c r="F13" s="31" t="str">
        <f>IF(RIGHT($A$2,2)="se","se "&amp;Maestro!E13,Maestro!E13)</f>
        <v>habrá aprendido</v>
      </c>
      <c r="G13" s="31" t="str">
        <f>IF(RIGHT($A$2,2)="se","se "&amp;Maestro!F13,Maestro!F13)</f>
        <v>habría aprendido</v>
      </c>
      <c r="H13" s="51"/>
    </row>
    <row r="14" spans="1:8" ht="15.75">
      <c r="A14" s="38"/>
      <c r="B14" s="33" t="s">
        <v>1010</v>
      </c>
      <c r="C14" s="31" t="str">
        <f>IF(RIGHT($A$2,2)="se","nos "&amp;Maestro!B14,Maestro!B14)</f>
        <v>hemos aprendido</v>
      </c>
      <c r="D14" s="31" t="str">
        <f>IF(RIGHT($A$2,2)="se","nos "&amp;Maestro!C14,Maestro!C14)</f>
        <v>hubimos aprendido</v>
      </c>
      <c r="E14" s="31" t="str">
        <f>IF(RIGHT($A$2,2)="se","nos "&amp;Maestro!D14,Maestro!D14)</f>
        <v>habíamos aprendido</v>
      </c>
      <c r="F14" s="31" t="str">
        <f>IF(RIGHT($A$2,2)="se","nos "&amp;Maestro!E14,Maestro!E14)</f>
        <v>habremos aprendido</v>
      </c>
      <c r="G14" s="31" t="str">
        <f>IF(RIGHT($A$2,2)="se","nos "&amp;Maestro!F14,Maestro!F14)</f>
        <v>habríamos aprendido</v>
      </c>
      <c r="H14" s="17" t="s">
        <v>803</v>
      </c>
    </row>
    <row r="15" spans="1:8" ht="15.75">
      <c r="A15" s="38"/>
      <c r="B15" s="33" t="s">
        <v>1011</v>
      </c>
      <c r="C15" s="31" t="str">
        <f>IF(RIGHT($A$2,2)="se","os "&amp;Maestro!B15,Maestro!B15)</f>
        <v>habéis aprendido</v>
      </c>
      <c r="D15" s="31" t="str">
        <f>IF(RIGHT($A$2,2)="se","os "&amp;Maestro!C15,Maestro!C15)</f>
        <v>hubisteis aprendido</v>
      </c>
      <c r="E15" s="31" t="str">
        <f>IF(RIGHT($A$2,2)="se","os "&amp;Maestro!D15,Maestro!D15)</f>
        <v>habíais aprendido</v>
      </c>
      <c r="F15" s="31" t="str">
        <f>IF(RIGHT($A$2,2)="se","os "&amp;Maestro!E15,Maestro!E15)</f>
        <v>habréis aprendido</v>
      </c>
      <c r="G15" s="31" t="str">
        <f>IF(RIGHT($A$2,2)="se","os "&amp;Maestro!F15,Maestro!F15)</f>
        <v>habríais aprendido</v>
      </c>
      <c r="H15" s="48" t="str">
        <f>estar!$A$2&amp;" "&amp;$H$3</f>
        <v>estar aprendiendo</v>
      </c>
    </row>
    <row r="16" spans="1:8" ht="15.75">
      <c r="A16" s="38"/>
      <c r="B16" s="33" t="s">
        <v>1009</v>
      </c>
      <c r="C16" s="31" t="str">
        <f>IF(RIGHT($A$2,2)="se","se "&amp;Maestro!B16,Maestro!B16)</f>
        <v>han aprendido</v>
      </c>
      <c r="D16" s="31" t="str">
        <f>IF(RIGHT($A$2,2)="se","se "&amp;Maestro!C16,Maestro!C16)</f>
        <v>hubieron aprendido</v>
      </c>
      <c r="E16" s="31" t="str">
        <f>IF(RIGHT($A$2,2)="se","se "&amp;Maestro!D16,Maestro!D16)</f>
        <v>habían aprendido</v>
      </c>
      <c r="F16" s="31" t="str">
        <f>IF(RIGHT($A$2,2)="se","se "&amp;Maestro!E16,Maestro!E16)</f>
        <v>habrán aprendido</v>
      </c>
      <c r="G16" s="31" t="str">
        <f>IF(RIGHT($A$2,2)="se","se "&amp;Maestro!F16,Maestro!F16)</f>
        <v>habrían aprendido</v>
      </c>
      <c r="H16" s="49"/>
    </row>
    <row r="17" spans="1:8" ht="15.75">
      <c r="A17" s="36" t="str">
        <f>$A$2</f>
        <v>aprender</v>
      </c>
      <c r="B17" s="36"/>
      <c r="C17" s="14" t="s">
        <v>785</v>
      </c>
      <c r="D17" s="14" t="s">
        <v>786</v>
      </c>
      <c r="E17" s="14" t="s">
        <v>787</v>
      </c>
      <c r="F17" s="14" t="s">
        <v>788</v>
      </c>
      <c r="G17" s="14" t="s">
        <v>789</v>
      </c>
      <c r="H17" s="49"/>
    </row>
    <row r="18" spans="1:8" ht="15" customHeight="1">
      <c r="A18" s="38" t="s">
        <v>806</v>
      </c>
      <c r="B18" s="33" t="s">
        <v>461</v>
      </c>
      <c r="C18" s="31" t="str">
        <f>IF(RIGHT($A$2,2)="se","me "&amp;Maestro!B18,Maestro!B18)</f>
        <v>estoy aprendiendo</v>
      </c>
      <c r="D18" s="31" t="str">
        <f>IF(RIGHT($A$2,2)="se","me "&amp;Maestro!C18,Maestro!C18)</f>
        <v>estuve aprendiendo</v>
      </c>
      <c r="E18" s="31" t="str">
        <f>IF(RIGHT($A$2,2)="se","me "&amp;Maestro!D18,Maestro!D18)</f>
        <v>estaba aprendiendo</v>
      </c>
      <c r="F18" s="31" t="str">
        <f>IF(RIGHT($A$2,2)="se","me "&amp;Maestro!E18,Maestro!E18)</f>
        <v>estaré aprendiendo</v>
      </c>
      <c r="G18" s="31" t="str">
        <f>IF(RIGHT($A$2,2)="se","me "&amp;Maestro!F18,Maestro!F18)</f>
        <v>estaría aprendiendo</v>
      </c>
      <c r="H18" s="49"/>
    </row>
    <row r="19" spans="1:8" ht="15.75">
      <c r="A19" s="38"/>
      <c r="B19" s="33" t="s">
        <v>847</v>
      </c>
      <c r="C19" s="31" t="str">
        <f>IF(RIGHT($A$2,2)="se","te "&amp;Maestro!B19,Maestro!B19)</f>
        <v>estás aprendiendo</v>
      </c>
      <c r="D19" s="31" t="str">
        <f>IF(RIGHT($A$2,2)="se","te "&amp;Maestro!C19,Maestro!C19)</f>
        <v>estuviste aprendiendo</v>
      </c>
      <c r="E19" s="31" t="str">
        <f>IF(RIGHT($A$2,2)="se","te "&amp;Maestro!D19,Maestro!D19)</f>
        <v>estabas aprendiendo</v>
      </c>
      <c r="F19" s="31" t="str">
        <f>IF(RIGHT($A$2,2)="se","te "&amp;Maestro!E19,Maestro!E19)</f>
        <v>estarás aprendiendo</v>
      </c>
      <c r="G19" s="31" t="str">
        <f>IF(RIGHT($A$2,2)="se","te "&amp;Maestro!F19,Maestro!F19)</f>
        <v>estarías aprendiendo</v>
      </c>
      <c r="H19" s="15" t="s">
        <v>804</v>
      </c>
    </row>
    <row r="20" spans="1:8" ht="15.75">
      <c r="A20" s="38"/>
      <c r="B20" s="33" t="s">
        <v>1008</v>
      </c>
      <c r="C20" s="31" t="str">
        <f>IF(RIGHT($A$2,2)="se","se "&amp;Maestro!B20,Maestro!B20)</f>
        <v>está aprendiendo</v>
      </c>
      <c r="D20" s="31" t="str">
        <f>IF(RIGHT($A$2,2)="se","se "&amp;Maestro!C20,Maestro!C20)</f>
        <v>estuvo aprendiendo</v>
      </c>
      <c r="E20" s="31" t="str">
        <f>IF(RIGHT($A$2,2)="se","se "&amp;Maestro!D20,Maestro!D20)</f>
        <v>estaba aprendiendo</v>
      </c>
      <c r="F20" s="31" t="str">
        <f>IF(RIGHT($A$2,2)="se","se "&amp;Maestro!E20,Maestro!E20)</f>
        <v>estará aprendiendo</v>
      </c>
      <c r="G20" s="31" t="str">
        <f>IF(RIGHT($A$2,2)="se","se "&amp;Maestro!F20,Maestro!F20)</f>
        <v>estaría aprendiendo</v>
      </c>
      <c r="H20" s="48" t="str">
        <f>IF(RIGHT($A$2,2)="se",haber!$A$2&amp;"se "&amp;$H$8,haber!$A$2&amp;" "&amp;$H$8)</f>
        <v>haber aprendido</v>
      </c>
    </row>
    <row r="21" spans="1:8" ht="15.75">
      <c r="A21" s="38"/>
      <c r="B21" s="33" t="s">
        <v>1010</v>
      </c>
      <c r="C21" s="31" t="str">
        <f>IF(RIGHT($A$2,2)="se","nos "&amp;Maestro!B21,Maestro!B21)</f>
        <v>estamos aprendiendo</v>
      </c>
      <c r="D21" s="31" t="str">
        <f>IF(RIGHT($A$2,2)="se","nos "&amp;Maestro!C21,Maestro!C21)</f>
        <v>estuvimos aprendiendo</v>
      </c>
      <c r="E21" s="31" t="str">
        <f>IF(RIGHT($A$2,2)="se","nos "&amp;Maestro!D21,Maestro!D21)</f>
        <v>estábamos aprendiendo</v>
      </c>
      <c r="F21" s="31" t="str">
        <f>IF(RIGHT($A$2,2)="se","nos "&amp;Maestro!E21,Maestro!E21)</f>
        <v>estaremos aprendiendo</v>
      </c>
      <c r="G21" s="31" t="str">
        <f>IF(RIGHT($A$2,2)="se","nos "&amp;Maestro!F21,Maestro!F21)</f>
        <v>estaríamos aprendiendo</v>
      </c>
      <c r="H21" s="49"/>
    </row>
    <row r="22" spans="1:8" ht="15.75">
      <c r="A22" s="38"/>
      <c r="B22" s="33" t="s">
        <v>1011</v>
      </c>
      <c r="C22" s="31" t="str">
        <f>IF(RIGHT($A$2,2)="se","os "&amp;Maestro!B22,Maestro!B22)</f>
        <v>estáis aprendiendo</v>
      </c>
      <c r="D22" s="31" t="str">
        <f>IF(RIGHT($A$2,2)="se","os "&amp;Maestro!C22,Maestro!C22)</f>
        <v>estuvisteis aprendiendo</v>
      </c>
      <c r="E22" s="31" t="str">
        <f>IF(RIGHT($A$2,2)="se","os "&amp;Maestro!D22,Maestro!D22)</f>
        <v>estabais aprendiendo</v>
      </c>
      <c r="F22" s="31" t="str">
        <f>IF(RIGHT($A$2,2)="se","os "&amp;Maestro!E22,Maestro!E22)</f>
        <v>estaréis aprendiendo</v>
      </c>
      <c r="G22" s="31" t="str">
        <f>IF(RIGHT($A$2,2)="se","os "&amp;Maestro!F22,Maestro!F22)</f>
        <v>estaríais aprendiendo</v>
      </c>
      <c r="H22" s="49"/>
    </row>
    <row r="23" spans="1:8" ht="15.75">
      <c r="A23" s="38"/>
      <c r="B23" s="33" t="s">
        <v>1009</v>
      </c>
      <c r="C23" s="31" t="str">
        <f>IF(RIGHT($A$2,2)="se","se "&amp;Maestro!B23,Maestro!B23)</f>
        <v>están aprendiendo</v>
      </c>
      <c r="D23" s="31" t="str">
        <f>IF(RIGHT($A$2,2)="se","se "&amp;Maestro!C23,Maestro!C23)</f>
        <v>estuvieron aprendiendo</v>
      </c>
      <c r="E23" s="31" t="str">
        <f>IF(RIGHT($A$2,2)="se","se "&amp;Maestro!D23,Maestro!D23)</f>
        <v>estaban aprendiendo</v>
      </c>
      <c r="F23" s="31" t="str">
        <f>IF(RIGHT($A$2,2)="se","se "&amp;Maestro!E23,Maestro!E23)</f>
        <v>estarán aprendiendo</v>
      </c>
      <c r="G23" s="31" t="str">
        <f>IF(RIGHT($A$2,2)="se","se "&amp;Maestro!F23,Maestro!F23)</f>
        <v>estarían aprendiendo</v>
      </c>
      <c r="H23" s="52"/>
    </row>
    <row r="24" spans="1:8" ht="15.75">
      <c r="A24" s="34" t="s">
        <v>642</v>
      </c>
      <c r="B24" s="35"/>
      <c r="C24" s="40" t="s">
        <v>794</v>
      </c>
      <c r="D24" s="40"/>
      <c r="E24" s="40"/>
      <c r="F24" s="40"/>
      <c r="G24" s="41" t="s">
        <v>801</v>
      </c>
      <c r="H24" s="41"/>
    </row>
    <row r="25" spans="1:8" ht="15.75">
      <c r="A25" s="36" t="str">
        <f>$A$2</f>
        <v>aprender</v>
      </c>
      <c r="B25" s="36"/>
      <c r="C25" s="18" t="s">
        <v>634</v>
      </c>
      <c r="D25" s="39" t="s">
        <v>636</v>
      </c>
      <c r="E25" s="39"/>
      <c r="F25" s="18" t="s">
        <v>637</v>
      </c>
      <c r="G25" s="19" t="s">
        <v>799</v>
      </c>
      <c r="H25" s="19" t="s">
        <v>800</v>
      </c>
    </row>
    <row r="26" spans="1:8" ht="15.75">
      <c r="A26" s="38" t="s">
        <v>806</v>
      </c>
      <c r="B26" s="33" t="s">
        <v>461</v>
      </c>
      <c r="C26" s="31" t="str">
        <f>IF(RIGHT($A$2,2)="se","me "&amp;Maestro!B26,Maestro!B26)</f>
        <v>aprenda</v>
      </c>
      <c r="D26" s="31" t="str">
        <f>IF(RIGHT($A$2,2)="se","me "&amp;Maestro!C26,Maestro!C26)</f>
        <v>aprendiera</v>
      </c>
      <c r="E26" s="31" t="str">
        <f>IF(RIGHT($A$2,2)="se","me "&amp;Maestro!D26,Maestro!D26)</f>
        <v>aprendiese</v>
      </c>
      <c r="F26" s="31" t="str">
        <f>IF(RIGHT($A$2,2)="se","me "&amp;Maestro!E26,Maestro!E26)</f>
        <v>aprendiere</v>
      </c>
      <c r="G26" s="31" t="s">
        <v>802</v>
      </c>
      <c r="H26" s="31" t="s">
        <v>802</v>
      </c>
    </row>
    <row r="27" spans="1:8" ht="15.75">
      <c r="A27" s="38"/>
      <c r="B27" s="33" t="s">
        <v>847</v>
      </c>
      <c r="C27" s="31" t="str">
        <f>IF(RIGHT($A$2,2)="se","te "&amp;Maestro!B27,Maestro!B27)</f>
        <v>aprendas</v>
      </c>
      <c r="D27" s="31" t="str">
        <f>IF(RIGHT($A$2,2)="se","te "&amp;Maestro!C27,Maestro!C27)</f>
        <v>aprendieras</v>
      </c>
      <c r="E27" s="31" t="str">
        <f>IF(RIGHT($A$2,2)="se","te "&amp;Maestro!D27,Maestro!D27)</f>
        <v>aprendieses</v>
      </c>
      <c r="F27" s="31" t="str">
        <f>IF(RIGHT($A$2,2)="se","te "&amp;Maestro!E27,Maestro!E27)</f>
        <v>aprendieres</v>
      </c>
      <c r="G27" s="31" t="str">
        <f>IF(AND(OR(CON2!$AD$2="A",CON2!$AF$2="A",CON3!$V$2="A"),NOT(RIGHT($A$2,2)="se"),WA!$D$25&gt;2),SUBSTITUTE(Maestro!$F$27,$G$38,VLOOKUP($G$38,$G$39:$H$43,2,FALSE),$H$38),IF(RIGHT($A$2,2)="se",IF(OR(AND(NOT(Maestro!$A$2="ser"),Maestro!$I$16=1),CON1!$Y$2="A",CON1!$Z$2="A"),Maestro!F27&amp;"te",Maestro!J18&amp;"te"),Maestro!F27))</f>
        <v>aprende</v>
      </c>
      <c r="H27" s="31" t="str">
        <f>"no "&amp;C27</f>
        <v>no aprendas</v>
      </c>
    </row>
    <row r="28" spans="1:8" ht="15.75">
      <c r="A28" s="38"/>
      <c r="B28" s="33" t="s">
        <v>1008</v>
      </c>
      <c r="C28" s="31" t="str">
        <f>IF(RIGHT($A$2,2)="se","se "&amp;Maestro!B28,Maestro!B28)</f>
        <v>aprenda</v>
      </c>
      <c r="D28" s="31" t="str">
        <f>IF(RIGHT($A$2,2)="se","se "&amp;Maestro!C28,Maestro!C28)</f>
        <v>aprendiera</v>
      </c>
      <c r="E28" s="31" t="str">
        <f>IF(RIGHT($A$2,2)="se","se "&amp;Maestro!D28,Maestro!D28)</f>
        <v>aprendiese</v>
      </c>
      <c r="F28" s="31" t="str">
        <f>IF(RIGHT($A$2,2)="se","se "&amp;Maestro!E28,Maestro!E28)</f>
        <v>aprendiere</v>
      </c>
      <c r="G28" s="31" t="str">
        <f>IF(RIGHT($A$2,2)="se",IF(Maestro!$I$16=1,IF(Maestro!$A$2="dar",SUBSTITUTE(Maestro!F28,"é","e",1),Maestro!J19)&amp;"se",Maestro!J19&amp;"se"),Maestro!F28)</f>
        <v>aprenda</v>
      </c>
      <c r="H28" s="31" t="str">
        <f>"no "&amp;C28</f>
        <v>no aprenda</v>
      </c>
    </row>
    <row r="29" spans="1:8" ht="15.75">
      <c r="A29" s="38"/>
      <c r="B29" s="33" t="s">
        <v>1010</v>
      </c>
      <c r="C29" s="31" t="str">
        <f>IF(RIGHT($A$2,2)="se","nos "&amp;Maestro!B29,Maestro!B29)</f>
        <v>aprendamos</v>
      </c>
      <c r="D29" s="31" t="str">
        <f>IF(RIGHT($A$2,2)="se","nos "&amp;Maestro!C29,Maestro!C29)</f>
        <v>aprendiéramos</v>
      </c>
      <c r="E29" s="31" t="str">
        <f>IF(RIGHT($A$2,2)="se","nos "&amp;Maestro!D29,Maestro!D29)</f>
        <v>aprendiésemos</v>
      </c>
      <c r="F29" s="31" t="str">
        <f>IF(RIGHT($A$2,2)="se","nos "&amp;Maestro!E29,Maestro!E29)</f>
        <v>aprendiéremos</v>
      </c>
      <c r="G29" s="31" t="str">
        <f>IF(RIGHT($A$2,2)="se",Maestro!J20&amp;"nos",Maestro!F29)</f>
        <v>aprendamos</v>
      </c>
      <c r="H29" s="31" t="str">
        <f>"no "&amp;C29</f>
        <v>no aprendamos</v>
      </c>
    </row>
    <row r="30" spans="1:8" ht="15.75">
      <c r="A30" s="38"/>
      <c r="B30" s="33" t="s">
        <v>1011</v>
      </c>
      <c r="C30" s="31" t="str">
        <f>IF(RIGHT($A$2,2)="se","os "&amp;Maestro!B30,Maestro!B30)</f>
        <v>aprendáis</v>
      </c>
      <c r="D30" s="31" t="str">
        <f>IF(RIGHT($A$2,2)="se","os "&amp;Maestro!C30,Maestro!C30)</f>
        <v>aprendierais</v>
      </c>
      <c r="E30" s="31" t="str">
        <f>IF(RIGHT($A$2,2)="se","os "&amp;Maestro!D30,Maestro!D30)</f>
        <v>aprendieseis</v>
      </c>
      <c r="F30" s="31" t="str">
        <f>IF(RIGHT($A$2,2)="se","os "&amp;Maestro!E30,Maestro!E30)</f>
        <v>aprendiereis</v>
      </c>
      <c r="G30" s="31" t="str">
        <f>IF(RIGHT($A$2,2)="se",LEFT(Maestro!$A$2,LEN(Maestro!$A$2)-Maestro!$I$21)&amp;Maestro!$K$21&amp;"os",LEFT(Maestro!$A$2,LEN($A$2)-1)&amp;"d")</f>
        <v>aprended</v>
      </c>
      <c r="H30" s="31" t="str">
        <f>"no "&amp;C30</f>
        <v>no aprendáis</v>
      </c>
    </row>
    <row r="31" spans="1:8" ht="15.75">
      <c r="A31" s="38"/>
      <c r="B31" s="33" t="s">
        <v>1009</v>
      </c>
      <c r="C31" s="31" t="str">
        <f>IF(RIGHT($A$2,2)="se","se "&amp;Maestro!B31,Maestro!B31)</f>
        <v>aprendan</v>
      </c>
      <c r="D31" s="31" t="str">
        <f>IF(RIGHT($A$2,2)="se","se "&amp;Maestro!C31,Maestro!C31)</f>
        <v>aprendieran</v>
      </c>
      <c r="E31" s="31" t="str">
        <f>IF(RIGHT($A$2,2)="se","se "&amp;Maestro!D31,Maestro!D31)</f>
        <v>aprendiesen</v>
      </c>
      <c r="F31" s="31" t="str">
        <f>IF(RIGHT($A$2,2)="se","se "&amp;Maestro!E31,Maestro!E31)</f>
        <v>aprendieren</v>
      </c>
      <c r="G31" s="31" t="str">
        <f>IF(RIGHT($A$2,2)="se",LEFT($G$28,LEN($G$28)-2)&amp;"nse",Maestro!F31)</f>
        <v>aprendan</v>
      </c>
      <c r="H31" s="31" t="str">
        <f>"no "&amp;C31</f>
        <v>no aprendan</v>
      </c>
    </row>
    <row r="32" spans="1:8" ht="15.75">
      <c r="A32" s="34" t="s">
        <v>642</v>
      </c>
      <c r="B32" s="35"/>
      <c r="C32" s="40" t="s">
        <v>795</v>
      </c>
      <c r="D32" s="40"/>
      <c r="E32" s="40"/>
      <c r="F32" s="40"/>
      <c r="G32" s="42" t="s">
        <v>848</v>
      </c>
      <c r="H32" s="43"/>
    </row>
    <row r="33" spans="1:8" ht="15.75">
      <c r="A33" s="36" t="str">
        <f>$A$2</f>
        <v>aprender</v>
      </c>
      <c r="B33" s="36"/>
      <c r="C33" s="18" t="s">
        <v>790</v>
      </c>
      <c r="D33" s="39" t="s">
        <v>805</v>
      </c>
      <c r="E33" s="39"/>
      <c r="F33" s="18" t="s">
        <v>783</v>
      </c>
      <c r="G33" s="44"/>
      <c r="H33" s="45"/>
    </row>
    <row r="34" spans="1:8" ht="15.75">
      <c r="A34" s="38" t="s">
        <v>806</v>
      </c>
      <c r="B34" s="33" t="s">
        <v>461</v>
      </c>
      <c r="C34" s="31" t="str">
        <f>IF(RIGHT($A$2,2)="se","me "&amp;Maestro!B34,Maestro!B34)</f>
        <v>haya aprendido</v>
      </c>
      <c r="D34" s="31" t="str">
        <f>IF(RIGHT($A$2,2)="se","me "&amp;Maestro!C34,Maestro!C34)</f>
        <v>hubiera aprendido</v>
      </c>
      <c r="E34" s="31" t="str">
        <f>IF(RIGHT($A$2,2)="se","me "&amp;Maestro!D34,Maestro!D34)</f>
        <v>hubiese aprendido</v>
      </c>
      <c r="F34" s="31" t="str">
        <f>IF(RIGHT($A$2,2)="se","me "&amp;Maestro!E34,Maestro!E34)</f>
        <v>hubiere aprendido</v>
      </c>
      <c r="G34" s="46"/>
      <c r="H34" s="47"/>
    </row>
    <row r="35" spans="1:8" ht="15.75">
      <c r="A35" s="38"/>
      <c r="B35" s="33" t="s">
        <v>847</v>
      </c>
      <c r="C35" s="31" t="str">
        <f>IF(RIGHT($A$2,2)="se","te "&amp;Maestro!B35,Maestro!B35)</f>
        <v>hayas aprendido</v>
      </c>
      <c r="D35" s="31" t="str">
        <f>IF(RIGHT($A$2,2)="se","te "&amp;Maestro!C35,Maestro!C35)</f>
        <v>hubieras aprendido</v>
      </c>
      <c r="E35" s="31" t="str">
        <f>IF(RIGHT($A$2,2)="se","te "&amp;Maestro!D35,Maestro!D35)</f>
        <v>hubieses aprendido</v>
      </c>
      <c r="F35" s="31" t="str">
        <f>IF(RIGHT($A$2,2)="se","te "&amp;Maestro!E35,Maestro!E35)</f>
        <v>hubieres aprendido</v>
      </c>
      <c r="G35" s="23"/>
      <c r="H35" s="24"/>
    </row>
    <row r="36" spans="1:8" ht="15.75">
      <c r="A36" s="38"/>
      <c r="B36" s="33" t="s">
        <v>1008</v>
      </c>
      <c r="C36" s="31" t="str">
        <f>IF(RIGHT($A$2,2)="se","se "&amp;Maestro!B36,Maestro!B36)</f>
        <v>haya aprendido</v>
      </c>
      <c r="D36" s="31" t="str">
        <f>IF(RIGHT($A$2,2)="se","se "&amp;Maestro!C36,Maestro!C36)</f>
        <v>hubiera aprendido</v>
      </c>
      <c r="E36" s="31" t="str">
        <f>IF(RIGHT($A$2,2)="se","se "&amp;Maestro!D36,Maestro!D36)</f>
        <v>hubiese aprendido</v>
      </c>
      <c r="F36" s="31" t="str">
        <f>IF(RIGHT($A$2,2)="se","se "&amp;Maestro!E36,Maestro!E36)</f>
        <v>hubiere aprendido</v>
      </c>
      <c r="G36" s="25"/>
      <c r="H36" s="26"/>
    </row>
    <row r="37" spans="1:8" ht="15.75">
      <c r="A37" s="38"/>
      <c r="B37" s="33" t="s">
        <v>1010</v>
      </c>
      <c r="C37" s="31" t="str">
        <f>IF(RIGHT($A$2,2)="se","nos "&amp;Maestro!B37,Maestro!B37)</f>
        <v>hayamos aprendido</v>
      </c>
      <c r="D37" s="31" t="str">
        <f>IF(RIGHT($A$2,2)="se","nos "&amp;Maestro!C37,Maestro!C37)</f>
        <v>hubiéramos aprendido</v>
      </c>
      <c r="E37" s="31" t="str">
        <f>IF(RIGHT($A$2,2)="se","nos "&amp;Maestro!D37,Maestro!D37)</f>
        <v>hubiésemos aprendido</v>
      </c>
      <c r="F37" s="31" t="str">
        <f>IF(RIGHT($A$2,2)="se","nos "&amp;Maestro!E37,Maestro!E37)</f>
        <v>hubiéremos aprendido</v>
      </c>
      <c r="G37" s="25"/>
      <c r="H37" s="26"/>
    </row>
    <row r="38" spans="1:8" ht="15.75">
      <c r="A38" s="38"/>
      <c r="B38" s="33" t="s">
        <v>1011</v>
      </c>
      <c r="C38" s="31" t="str">
        <f>IF(RIGHT($A$2,2)="se","os "&amp;Maestro!B38,Maestro!B38)</f>
        <v>hayáis aprendido</v>
      </c>
      <c r="D38" s="31" t="str">
        <f>IF(RIGHT($A$2,2)="se","os "&amp;Maestro!C38,Maestro!C38)</f>
        <v>hubierais aprendido</v>
      </c>
      <c r="E38" s="31" t="str">
        <f>IF(RIGHT($A$2,2)="se","os "&amp;Maestro!D38,Maestro!D38)</f>
        <v>hubieseis aprendido</v>
      </c>
      <c r="F38" s="31" t="str">
        <f>IF(RIGHT($A$2,2)="se","os "&amp;Maestro!E38,Maestro!E38)</f>
        <v>hubiereis aprendido</v>
      </c>
      <c r="G38" s="20" t="str">
        <f>Maestro!$N$6</f>
        <v>e</v>
      </c>
      <c r="H38" s="21">
        <f>Maestro!$O$6</f>
        <v>1</v>
      </c>
    </row>
    <row r="39" spans="1:8" ht="15.75">
      <c r="A39" s="38"/>
      <c r="B39" s="33" t="s">
        <v>1009</v>
      </c>
      <c r="C39" s="31" t="str">
        <f>IF(RIGHT($A$2,2)="se","se "&amp;Maestro!B39,Maestro!B39)</f>
        <v>hayan aprendido</v>
      </c>
      <c r="D39" s="31" t="str">
        <f>IF(RIGHT($A$2,2)="se","se "&amp;Maestro!C39,Maestro!C39)</f>
        <v>hubieran aprendido</v>
      </c>
      <c r="E39" s="31" t="str">
        <f>IF(RIGHT($A$2,2)="se","se "&amp;Maestro!D39,Maestro!D39)</f>
        <v>hubiesen aprendido</v>
      </c>
      <c r="F39" s="31" t="str">
        <f>IF(RIGHT($A$2,2)="se","se "&amp;Maestro!E39,Maestro!E39)</f>
        <v>hubieren aprendido</v>
      </c>
      <c r="G39" s="20" t="s">
        <v>530</v>
      </c>
      <c r="H39" s="22" t="s">
        <v>574</v>
      </c>
    </row>
    <row r="40" spans="1:8" ht="15.75">
      <c r="A40" s="36" t="str">
        <f>$A$2</f>
        <v>aprender</v>
      </c>
      <c r="B40" s="36"/>
      <c r="C40" s="18" t="s">
        <v>791</v>
      </c>
      <c r="D40" s="39" t="s">
        <v>787</v>
      </c>
      <c r="E40" s="39"/>
      <c r="F40" s="18" t="s">
        <v>788</v>
      </c>
      <c r="G40" s="20" t="s">
        <v>532</v>
      </c>
      <c r="H40" s="22" t="s">
        <v>534</v>
      </c>
    </row>
    <row r="41" spans="1:8" ht="15.75">
      <c r="A41" s="38" t="s">
        <v>806</v>
      </c>
      <c r="B41" s="33" t="s">
        <v>461</v>
      </c>
      <c r="C41" s="31" t="str">
        <f>IF(RIGHT($A$2,2)="se","me "&amp;Maestro!B41,Maestro!B41)</f>
        <v>esté aprendiendo</v>
      </c>
      <c r="D41" s="31" t="str">
        <f>IF(RIGHT($A$2,2)="se","me "&amp;Maestro!C41,Maestro!C41)</f>
        <v>estuviera aprendiendo</v>
      </c>
      <c r="E41" s="31" t="str">
        <f>IF(RIGHT($A$2,2)="se","me "&amp;Maestro!D41,Maestro!D41)</f>
        <v>estuviese aprendiendo</v>
      </c>
      <c r="F41" s="31" t="str">
        <f>IF(RIGHT($A$2,2)="se","me "&amp;Maestro!E41,Maestro!E41)</f>
        <v>estuviere aprendiendo</v>
      </c>
      <c r="G41" s="20" t="s">
        <v>539</v>
      </c>
      <c r="H41" s="22" t="s">
        <v>575</v>
      </c>
    </row>
    <row r="42" spans="1:8" ht="15.75">
      <c r="A42" s="38"/>
      <c r="B42" s="33" t="s">
        <v>847</v>
      </c>
      <c r="C42" s="31" t="str">
        <f>IF(RIGHT($A$2,2)="se","te "&amp;Maestro!B42,Maestro!B42)</f>
        <v>estés aprendiendo</v>
      </c>
      <c r="D42" s="31" t="str">
        <f>IF(RIGHT($A$2,2)="se","te "&amp;Maestro!C42,Maestro!C42)</f>
        <v>estuvieras aprendiendo</v>
      </c>
      <c r="E42" s="31" t="str">
        <f>IF(RIGHT($A$2,2)="se","te "&amp;Maestro!D42,Maestro!D42)</f>
        <v>estuviesen aprendiendo</v>
      </c>
      <c r="F42" s="31" t="str">
        <f>IF(RIGHT($A$2,2)="se","te "&amp;Maestro!E42,Maestro!E42)</f>
        <v>estuvieres aprendiendo</v>
      </c>
      <c r="G42" s="20" t="s">
        <v>541</v>
      </c>
      <c r="H42" s="22" t="s">
        <v>576</v>
      </c>
    </row>
    <row r="43" spans="1:8" ht="15.75">
      <c r="A43" s="38"/>
      <c r="B43" s="33" t="s">
        <v>1008</v>
      </c>
      <c r="C43" s="31" t="str">
        <f>IF(RIGHT($A$2,2)="se","se "&amp;Maestro!B43,Maestro!B43)</f>
        <v>esté aprendiendo</v>
      </c>
      <c r="D43" s="31" t="str">
        <f>IF(RIGHT($A$2,2)="se","se "&amp;Maestro!C43,Maestro!C43)</f>
        <v>estuviera aprendiendo</v>
      </c>
      <c r="E43" s="31" t="str">
        <f>IF(RIGHT($A$2,2)="se","se "&amp;Maestro!D43,Maestro!D43)</f>
        <v>estuviese aprendiendo</v>
      </c>
      <c r="F43" s="31" t="str">
        <f>IF(RIGHT($A$2,2)="se","se "&amp;Maestro!E43,Maestro!E43)</f>
        <v>estuviere aprendiendo</v>
      </c>
      <c r="G43" s="20" t="s">
        <v>543</v>
      </c>
      <c r="H43" s="22" t="s">
        <v>577</v>
      </c>
    </row>
    <row r="44" spans="1:8" ht="15.75">
      <c r="A44" s="38"/>
      <c r="B44" s="33" t="s">
        <v>1010</v>
      </c>
      <c r="C44" s="31" t="str">
        <f>IF(RIGHT($A$2,2)="se","nos "&amp;Maestro!B44,Maestro!B44)</f>
        <v>estemos aprendiendo</v>
      </c>
      <c r="D44" s="31" t="str">
        <f>IF(RIGHT($A$2,2)="se","nos "&amp;Maestro!C44,Maestro!C44)</f>
        <v>estuviéramos aprendiendo</v>
      </c>
      <c r="E44" s="31" t="str">
        <f>IF(RIGHT($A$2,2)="se","nos "&amp;Maestro!D44,Maestro!D44)</f>
        <v>estuviésemos aprendiendo</v>
      </c>
      <c r="F44" s="31" t="str">
        <f>IF(RIGHT($A$2,2)="se","nos "&amp;Maestro!E44,Maestro!E44)</f>
        <v>estuviéremos aprendiendo</v>
      </c>
      <c r="G44" s="27"/>
      <c r="H44" s="28"/>
    </row>
    <row r="45" spans="1:8" ht="15.75">
      <c r="A45" s="38"/>
      <c r="B45" s="33" t="s">
        <v>1011</v>
      </c>
      <c r="C45" s="31" t="str">
        <f>IF(RIGHT($A$2,2)="se","os "&amp;Maestro!B45,Maestro!B45)</f>
        <v>estéis aprendiendo</v>
      </c>
      <c r="D45" s="31" t="str">
        <f>IF(RIGHT($A$2,2)="se","os "&amp;Maestro!C45,Maestro!C45)</f>
        <v>estuvierais aprendiendo</v>
      </c>
      <c r="E45" s="31" t="str">
        <f>IF(RIGHT($A$2,2)="se","os "&amp;Maestro!D45,Maestro!D45)</f>
        <v>estuvieseis aprendiendo</v>
      </c>
      <c r="F45" s="31" t="str">
        <f>IF(RIGHT($A$2,2)="se","os "&amp;Maestro!E45,Maestro!E45)</f>
        <v>estuviereis aprendiendo</v>
      </c>
      <c r="G45" s="27"/>
      <c r="H45" s="28"/>
    </row>
    <row r="46" spans="1:8" ht="15.75">
      <c r="A46" s="38"/>
      <c r="B46" s="33" t="s">
        <v>1009</v>
      </c>
      <c r="C46" s="31" t="str">
        <f>IF(RIGHT($A$2,2)="se","se "&amp;Maestro!B46,Maestro!B46)</f>
        <v>estén aprendiendo</v>
      </c>
      <c r="D46" s="31" t="str">
        <f>IF(RIGHT($A$2,2)="se","se "&amp;Maestro!C46,Maestro!C46)</f>
        <v>estuvieran aprendiendo</v>
      </c>
      <c r="E46" s="31" t="str">
        <f>IF(RIGHT($A$2,2)="se","se "&amp;Maestro!D46,Maestro!D46)</f>
        <v>estuviesen aprendiendo</v>
      </c>
      <c r="F46" s="31" t="str">
        <f>IF(RIGHT($A$2,2)="se","se "&amp;Maestro!E46,Maestro!E46)</f>
        <v>estuvieren aprendiendo</v>
      </c>
      <c r="G46" s="29"/>
      <c r="H46" s="30"/>
    </row>
  </sheetData>
  <mergeCells count="30">
    <mergeCell ref="G32:H34"/>
    <mergeCell ref="H3:H6"/>
    <mergeCell ref="H8:H11"/>
    <mergeCell ref="H15:H18"/>
    <mergeCell ref="H12:H13"/>
    <mergeCell ref="H20:H23"/>
    <mergeCell ref="A41:A46"/>
    <mergeCell ref="D33:E33"/>
    <mergeCell ref="D40:E40"/>
    <mergeCell ref="C32:F32"/>
    <mergeCell ref="A32:B32"/>
    <mergeCell ref="A33:B33"/>
    <mergeCell ref="A34:A39"/>
    <mergeCell ref="A40:B40"/>
    <mergeCell ref="A26:A31"/>
    <mergeCell ref="A10:B10"/>
    <mergeCell ref="A11:A16"/>
    <mergeCell ref="A17:B17"/>
    <mergeCell ref="A18:A23"/>
    <mergeCell ref="D25:E25"/>
    <mergeCell ref="A25:B25"/>
    <mergeCell ref="C24:F24"/>
    <mergeCell ref="G24:H24"/>
    <mergeCell ref="A24:B24"/>
    <mergeCell ref="A1:B1"/>
    <mergeCell ref="A2:B2"/>
    <mergeCell ref="C1:G1"/>
    <mergeCell ref="C9:G9"/>
    <mergeCell ref="A3:A8"/>
    <mergeCell ref="A9:B9"/>
  </mergeCells>
  <printOptions horizontalCentered="1" verticalCentered="1"/>
  <pageMargins left="0.25" right="0.25" top="0.25" bottom="0.25" header="0" footer="0"/>
  <pageSetup fitToHeight="1" fitToWidth="1" orientation="landscape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31">
      <selection activeCell="A61" sqref="A61"/>
    </sheetView>
  </sheetViews>
  <sheetFormatPr defaultColWidth="9.140625" defaultRowHeight="12.75"/>
  <cols>
    <col min="1" max="1" width="18.28125" style="0" customWidth="1"/>
  </cols>
  <sheetData>
    <row r="1" ht="13.5" thickBot="1">
      <c r="A1" s="4" t="s">
        <v>480</v>
      </c>
    </row>
    <row r="2" ht="13.5" thickBot="1">
      <c r="A2" s="5" t="s">
        <v>481</v>
      </c>
    </row>
    <row r="3" ht="13.5" thickBot="1">
      <c r="A3" s="5" t="s">
        <v>482</v>
      </c>
    </row>
    <row r="4" ht="13.5" thickBot="1">
      <c r="A4" s="6" t="s">
        <v>849</v>
      </c>
    </row>
    <row r="5" ht="13.5" thickBot="1">
      <c r="A5" s="5" t="s">
        <v>483</v>
      </c>
    </row>
    <row r="6" ht="13.5" thickBot="1">
      <c r="A6" s="5" t="s">
        <v>484</v>
      </c>
    </row>
    <row r="7" ht="13.5" thickBot="1">
      <c r="A7" s="5" t="s">
        <v>485</v>
      </c>
    </row>
    <row r="8" ht="13.5" thickBot="1">
      <c r="A8" s="5" t="s">
        <v>486</v>
      </c>
    </row>
    <row r="9" ht="13.5" thickBot="1">
      <c r="A9" s="6" t="s">
        <v>846</v>
      </c>
    </row>
    <row r="10" ht="13.5" thickBot="1">
      <c r="A10" s="5" t="s">
        <v>487</v>
      </c>
    </row>
    <row r="11" ht="13.5" thickBot="1">
      <c r="A11" s="5" t="s">
        <v>488</v>
      </c>
    </row>
    <row r="12" ht="13.5" thickBot="1">
      <c r="A12" s="5" t="s">
        <v>489</v>
      </c>
    </row>
    <row r="13" ht="13.5" thickBot="1">
      <c r="A13" s="5" t="s">
        <v>490</v>
      </c>
    </row>
    <row r="14" ht="13.5" thickBot="1">
      <c r="A14" s="5" t="s">
        <v>491</v>
      </c>
    </row>
    <row r="15" ht="13.5" thickBot="1">
      <c r="A15" s="5" t="s">
        <v>492</v>
      </c>
    </row>
    <row r="16" ht="13.5" thickBot="1">
      <c r="A16" s="5" t="s">
        <v>493</v>
      </c>
    </row>
    <row r="17" ht="13.5" thickBot="1">
      <c r="A17" s="5" t="s">
        <v>494</v>
      </c>
    </row>
    <row r="18" ht="13.5" thickBot="1">
      <c r="A18" s="5" t="s">
        <v>495</v>
      </c>
    </row>
    <row r="19" ht="13.5" thickBot="1">
      <c r="A19" s="5" t="s">
        <v>496</v>
      </c>
    </row>
    <row r="20" ht="13.5" thickBot="1">
      <c r="A20" s="5" t="s">
        <v>497</v>
      </c>
    </row>
    <row r="21" ht="13.5" thickBot="1">
      <c r="A21" s="5" t="s">
        <v>498</v>
      </c>
    </row>
    <row r="22" ht="13.5" thickBot="1">
      <c r="A22" s="5" t="s">
        <v>499</v>
      </c>
    </row>
    <row r="23" ht="13.5" thickBot="1">
      <c r="A23" s="5" t="s">
        <v>500</v>
      </c>
    </row>
    <row r="24" ht="13.5" thickBot="1">
      <c r="A24" s="5" t="s">
        <v>501</v>
      </c>
    </row>
    <row r="25" ht="13.5" thickBot="1">
      <c r="A25" s="5" t="s">
        <v>502</v>
      </c>
    </row>
    <row r="26" ht="13.5" thickBot="1">
      <c r="A26" s="5" t="s">
        <v>503</v>
      </c>
    </row>
    <row r="27" ht="13.5" thickBot="1">
      <c r="A27" s="5" t="s">
        <v>504</v>
      </c>
    </row>
    <row r="28" ht="13.5" thickBot="1">
      <c r="A28" s="5" t="s">
        <v>505</v>
      </c>
    </row>
    <row r="29" ht="13.5" thickBot="1">
      <c r="A29" s="5" t="s">
        <v>506</v>
      </c>
    </row>
    <row r="30" ht="13.5" thickBot="1">
      <c r="A30" s="5" t="s">
        <v>507</v>
      </c>
    </row>
    <row r="31" ht="13.5" thickBot="1">
      <c r="A31" s="5" t="s">
        <v>508</v>
      </c>
    </row>
    <row r="32" ht="13.5" thickBot="1">
      <c r="A32" s="5" t="s">
        <v>509</v>
      </c>
    </row>
    <row r="33" ht="13.5" thickBot="1">
      <c r="A33" s="5" t="s">
        <v>510</v>
      </c>
    </row>
    <row r="34" ht="13.5" thickBot="1">
      <c r="A34" s="6" t="s">
        <v>399</v>
      </c>
    </row>
    <row r="35" ht="13.5" thickBot="1">
      <c r="A35" s="5" t="s">
        <v>511</v>
      </c>
    </row>
    <row r="36" ht="13.5" thickBot="1">
      <c r="A36" s="5" t="s">
        <v>512</v>
      </c>
    </row>
    <row r="37" ht="13.5" thickBot="1">
      <c r="A37" s="5" t="s">
        <v>513</v>
      </c>
    </row>
    <row r="38" ht="13.5" thickBot="1">
      <c r="A38" s="6" t="s">
        <v>409</v>
      </c>
    </row>
    <row r="39" ht="13.5" thickBot="1">
      <c r="A39" s="5" t="s">
        <v>514</v>
      </c>
    </row>
    <row r="40" ht="13.5" thickBot="1">
      <c r="A40" s="5" t="s">
        <v>515</v>
      </c>
    </row>
    <row r="41" ht="13.5" thickBot="1">
      <c r="A41" s="6" t="s">
        <v>416</v>
      </c>
    </row>
    <row r="42" ht="13.5" thickBot="1">
      <c r="A42" s="5" t="s">
        <v>516</v>
      </c>
    </row>
    <row r="43" ht="13.5" thickBot="1">
      <c r="A43" s="5" t="s">
        <v>517</v>
      </c>
    </row>
    <row r="44" ht="13.5" thickBot="1">
      <c r="A44" s="5" t="s">
        <v>518</v>
      </c>
    </row>
    <row r="45" ht="13.5" thickBot="1">
      <c r="A45" s="5" t="s">
        <v>519</v>
      </c>
    </row>
    <row r="46" ht="13.5" thickBot="1">
      <c r="A46" s="5" t="s">
        <v>520</v>
      </c>
    </row>
    <row r="47" ht="13.5" thickBot="1">
      <c r="A47" s="5" t="s">
        <v>521</v>
      </c>
    </row>
    <row r="48" ht="13.5" thickBot="1">
      <c r="A48" s="6" t="s">
        <v>424</v>
      </c>
    </row>
    <row r="49" ht="13.5" thickBot="1">
      <c r="A49" s="5" t="s">
        <v>522</v>
      </c>
    </row>
    <row r="50" ht="13.5" thickBot="1">
      <c r="A50" s="5" t="s">
        <v>523</v>
      </c>
    </row>
    <row r="51" ht="13.5" thickBot="1">
      <c r="A51" s="6" t="s">
        <v>428</v>
      </c>
    </row>
    <row r="52" ht="13.5" thickBot="1">
      <c r="A52" s="5" t="s">
        <v>524</v>
      </c>
    </row>
    <row r="53" ht="13.5" thickBot="1">
      <c r="A53" s="5" t="s">
        <v>525</v>
      </c>
    </row>
    <row r="54" ht="13.5" thickBot="1">
      <c r="A54" s="5" t="s">
        <v>526</v>
      </c>
    </row>
    <row r="55" ht="13.5" thickBot="1">
      <c r="A55" s="6" t="s">
        <v>430</v>
      </c>
    </row>
    <row r="56" ht="13.5" thickBot="1">
      <c r="A56" s="5" t="s">
        <v>527</v>
      </c>
    </row>
    <row r="57" ht="13.5" thickBot="1">
      <c r="A57" s="5" t="s">
        <v>528</v>
      </c>
    </row>
    <row r="58" ht="13.5" thickBot="1">
      <c r="A58" s="5" t="s">
        <v>529</v>
      </c>
    </row>
    <row r="59" ht="12.75">
      <c r="A59" t="s">
        <v>1051</v>
      </c>
    </row>
    <row r="60" ht="12.75">
      <c r="A60" t="s">
        <v>1047</v>
      </c>
    </row>
  </sheetData>
  <hyperlinks>
    <hyperlink ref="A1" r:id="rId1" display="\\192.168.1.101\b\Application Data\verbix\html\acomedir"/>
    <hyperlink ref="A2" r:id="rId2" display="\\192.168.1.101\b\Application Data\verbix\html\acomedirse"/>
    <hyperlink ref="A3" r:id="rId3" display="\\192.168.1.101\b\Application Data\verbix\html\añedir"/>
    <hyperlink ref="A5" r:id="rId4" display="\\192.168.1.101\b\Application Data\verbix\html\comedir"/>
    <hyperlink ref="A6" r:id="rId5" display="\\192.168.1.101\b\Application Data\verbix\html\comedirse"/>
    <hyperlink ref="A7" r:id="rId6" display="\\192.168.1.101\b\Application Data\verbix\html\competir"/>
    <hyperlink ref="A8" r:id="rId7" display="\\192.168.1.101\b\Application Data\verbix\html\concebir"/>
    <hyperlink ref="A10" r:id="rId8" display="\\192.168.1.101\b\Application Data\verbix\html\degestir"/>
    <hyperlink ref="A11" r:id="rId9" display="\\192.168.1.101\b\Application Data\verbix\html\derretirse"/>
    <hyperlink ref="A12" r:id="rId10" display="\\192.168.1.101\b\Application Data\verbix\html\descomedir"/>
    <hyperlink ref="A13" r:id="rId11" display="\\192.168.1.101\b\Application Data\verbix\html\descomedirse"/>
    <hyperlink ref="A14" r:id="rId12" display="\\192.168.1.101\b\Application Data\verbix\html\desdedir"/>
    <hyperlink ref="A15" r:id="rId13" display="\\192.168.1.101\b\Application Data\verbix\html\deservir"/>
    <hyperlink ref="A16" r:id="rId14" display="\\192.168.1.101\b\Application Data\verbix\html\desmedir"/>
    <hyperlink ref="A17" r:id="rId15" display="\\192.168.1.101\b\Application Data\verbix\html\desmedirse"/>
    <hyperlink ref="A18" r:id="rId16" display="\\192.168.1.101\b\Application Data\verbix\html\despedirse"/>
    <hyperlink ref="A19" r:id="rId17" display="\\192.168.1.101\b\Application Data\verbix\html\desvestir"/>
    <hyperlink ref="A20" r:id="rId18" display="\\192.168.1.101\b\Application Data\verbix\html\digestir"/>
    <hyperlink ref="A21" r:id="rId19" display="\\192.168.1.101\b\Application Data\verbix\html\embestir"/>
    <hyperlink ref="A22" r:id="rId20" display="\\192.168.1.101\b\Application Data\verbix\html\envestir"/>
    <hyperlink ref="A23" r:id="rId21" display="\\192.168.1.101\b\Application Data\verbix\html\espedir"/>
    <hyperlink ref="A24" r:id="rId22" display="\\192.168.1.101\b\Application Data\verbix\html\espedirse"/>
    <hyperlink ref="A25" r:id="rId23" display="\\192.168.1.101\b\Application Data\verbix\html\expedir"/>
    <hyperlink ref="A26" r:id="rId24" display="\\192.168.1.101\b\Application Data\verbix\html\fenchir"/>
    <hyperlink ref="A27" r:id="rId25" display="\\192.168.1.101\b\Application Data\verbix\html\gemir"/>
    <hyperlink ref="A28" r:id="rId26" display="\\192.168.1.101\b\Application Data\verbix\html\henchir"/>
    <hyperlink ref="A29" r:id="rId27" display="\\192.168.1.101\b\Application Data\verbix\html\hespir"/>
    <hyperlink ref="A30" r:id="rId28" display="\\192.168.1.101\b\Application Data\verbix\html\hespirse"/>
    <hyperlink ref="A31" r:id="rId29" display="\\192.168.1.101\b\Application Data\verbix\html\impedir"/>
    <hyperlink ref="A32" r:id="rId30" display="\\192.168.1.101\b\Application Data\verbix\html\impremir"/>
    <hyperlink ref="A33" r:id="rId31" display="\\192.168.1.101\b\Application Data\verbix\html\infecir"/>
    <hyperlink ref="A35" r:id="rId32" display="\\192.168.1.101\b\Application Data\verbix\html\investir"/>
    <hyperlink ref="A36" r:id="rId33" display="\\192.168.1.101\b\Application Data\verbix\html\medir"/>
    <hyperlink ref="A37" r:id="rId34" display="\\192.168.1.101\b\Application Data\verbix\html\pedir"/>
    <hyperlink ref="A39" r:id="rId35" display="\\192.168.1.101\b\Application Data\verbix\html\preconcebir"/>
    <hyperlink ref="A40" r:id="rId36" display="\\192.168.1.101\b\Application Data\verbix\html\prestir"/>
    <hyperlink ref="A42" r:id="rId37" display="\\192.168.1.101\b\Application Data\verbix\html\reexpedir"/>
    <hyperlink ref="A43" r:id="rId38" display="\\192.168.1.101\b\Application Data\verbix\html\rehenchir"/>
    <hyperlink ref="A44" r:id="rId39" display="\\192.168.1.101\b\Application Data\verbix\html\rehendrir"/>
    <hyperlink ref="A45" r:id="rId40" display="\\192.168.1.101\b\Application Data\verbix\html\remedir"/>
    <hyperlink ref="A46" r:id="rId41" display="\\192.168.1.101\b\Application Data\verbix\html\rendir"/>
    <hyperlink ref="A47" r:id="rId42" display="\\192.168.1.101\b\Application Data\verbix\html\repetir"/>
    <hyperlink ref="A49" r:id="rId43" display="\\192.168.1.101\b\Application Data\verbix\html\retir"/>
    <hyperlink ref="A50" r:id="rId44" display="\\192.168.1.101\b\Application Data\verbix\html\revestir"/>
    <hyperlink ref="A52" r:id="rId45" display="\\192.168.1.101\b\Application Data\verbix\html\sepelir"/>
    <hyperlink ref="A53" r:id="rId46" display="\\192.168.1.101\b\Application Data\verbix\html\servir"/>
    <hyperlink ref="A54" r:id="rId47" display="\\192.168.1.101\b\Application Data\verbix\html\sobrevestir"/>
    <hyperlink ref="A56" r:id="rId48" display="\\192.168.1.101\b\Application Data\verbix\html\travestir"/>
    <hyperlink ref="A57" r:id="rId49" display="\\192.168.1.101\b\Application Data\verbix\html\vesquir"/>
    <hyperlink ref="A58" r:id="rId50" display="\\192.168.1.101\b\Application Data\verbix\html\vestir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29">
      <selection activeCell="B49" sqref="B49"/>
    </sheetView>
  </sheetViews>
  <sheetFormatPr defaultColWidth="9.140625" defaultRowHeight="12.75"/>
  <cols>
    <col min="1" max="1" width="18.421875" style="0" customWidth="1"/>
    <col min="2" max="2" width="18.140625" style="0" customWidth="1"/>
  </cols>
  <sheetData>
    <row r="1" spans="1:2" ht="13.5" customHeight="1" thickBot="1">
      <c r="A1" s="4" t="s">
        <v>852</v>
      </c>
      <c r="B1" s="4" t="s">
        <v>952</v>
      </c>
    </row>
    <row r="2" spans="1:2" ht="13.5" customHeight="1" thickBot="1">
      <c r="A2" s="5" t="s">
        <v>853</v>
      </c>
      <c r="B2" s="5" t="s">
        <v>953</v>
      </c>
    </row>
    <row r="3" spans="1:2" ht="13.5" customHeight="1" thickBot="1">
      <c r="A3" s="5" t="s">
        <v>854</v>
      </c>
      <c r="B3" s="5" t="s">
        <v>954</v>
      </c>
    </row>
    <row r="4" spans="1:2" ht="13.5" customHeight="1" thickBot="1">
      <c r="A4" s="5" t="s">
        <v>855</v>
      </c>
      <c r="B4" s="5" t="s">
        <v>955</v>
      </c>
    </row>
    <row r="5" spans="1:2" ht="13.5" customHeight="1" thickBot="1">
      <c r="A5" s="5" t="s">
        <v>856</v>
      </c>
      <c r="B5" s="5" t="s">
        <v>956</v>
      </c>
    </row>
    <row r="6" spans="1:2" ht="13.5" customHeight="1" thickBot="1">
      <c r="A6" s="5" t="s">
        <v>857</v>
      </c>
      <c r="B6" s="5" t="s">
        <v>957</v>
      </c>
    </row>
    <row r="7" spans="1:2" ht="13.5" customHeight="1" thickBot="1">
      <c r="A7" s="5" t="s">
        <v>858</v>
      </c>
      <c r="B7" s="5" t="s">
        <v>958</v>
      </c>
    </row>
    <row r="8" spans="1:2" ht="13.5" customHeight="1" thickBot="1">
      <c r="A8" s="5" t="s">
        <v>859</v>
      </c>
      <c r="B8" s="5" t="s">
        <v>959</v>
      </c>
    </row>
    <row r="9" spans="1:2" ht="13.5" customHeight="1" thickBot="1">
      <c r="A9" s="5" t="s">
        <v>860</v>
      </c>
      <c r="B9" s="5" t="s">
        <v>960</v>
      </c>
    </row>
    <row r="10" spans="1:2" ht="13.5" customHeight="1" thickBot="1">
      <c r="A10" s="5" t="s">
        <v>861</v>
      </c>
      <c r="B10" s="5" t="s">
        <v>961</v>
      </c>
    </row>
    <row r="11" spans="1:2" ht="13.5" customHeight="1" thickBot="1">
      <c r="A11" s="5" t="s">
        <v>862</v>
      </c>
      <c r="B11" s="5" t="s">
        <v>962</v>
      </c>
    </row>
    <row r="12" spans="1:2" ht="13.5" customHeight="1" thickBot="1">
      <c r="A12" s="5" t="s">
        <v>863</v>
      </c>
      <c r="B12" s="5" t="s">
        <v>963</v>
      </c>
    </row>
    <row r="13" spans="1:2" ht="13.5" customHeight="1" thickBot="1">
      <c r="A13" s="5" t="s">
        <v>864</v>
      </c>
      <c r="B13" s="5" t="s">
        <v>964</v>
      </c>
    </row>
    <row r="14" spans="1:2" ht="13.5" customHeight="1" thickBot="1">
      <c r="A14" s="5" t="s">
        <v>865</v>
      </c>
      <c r="B14" s="5" t="s">
        <v>965</v>
      </c>
    </row>
    <row r="15" spans="1:2" ht="13.5" customHeight="1" thickBot="1">
      <c r="A15" s="5" t="s">
        <v>866</v>
      </c>
      <c r="B15" s="5" t="s">
        <v>966</v>
      </c>
    </row>
    <row r="16" spans="1:2" ht="13.5" customHeight="1" thickBot="1">
      <c r="A16" s="5" t="s">
        <v>867</v>
      </c>
      <c r="B16" s="5" t="s">
        <v>967</v>
      </c>
    </row>
    <row r="17" spans="1:2" ht="13.5" customHeight="1" thickBot="1">
      <c r="A17" s="5" t="s">
        <v>868</v>
      </c>
      <c r="B17" s="5" t="s">
        <v>968</v>
      </c>
    </row>
    <row r="18" spans="1:2" ht="13.5" customHeight="1" thickBot="1">
      <c r="A18" s="5" t="s">
        <v>869</v>
      </c>
      <c r="B18" s="5" t="s">
        <v>969</v>
      </c>
    </row>
    <row r="19" spans="1:2" ht="13.5" customHeight="1" thickBot="1">
      <c r="A19" s="5" t="s">
        <v>870</v>
      </c>
      <c r="B19" s="5" t="s">
        <v>970</v>
      </c>
    </row>
    <row r="20" spans="1:2" ht="13.5" customHeight="1" thickBot="1">
      <c r="A20" s="5" t="s">
        <v>871</v>
      </c>
      <c r="B20" s="5" t="s">
        <v>971</v>
      </c>
    </row>
    <row r="21" spans="1:2" ht="13.5" customHeight="1" thickBot="1">
      <c r="A21" s="5" t="s">
        <v>872</v>
      </c>
      <c r="B21" s="5" t="s">
        <v>972</v>
      </c>
    </row>
    <row r="22" spans="1:2" ht="13.5" customHeight="1" thickBot="1">
      <c r="A22" s="5" t="s">
        <v>873</v>
      </c>
      <c r="B22" s="5" t="s">
        <v>973</v>
      </c>
    </row>
    <row r="23" spans="1:2" ht="13.5" customHeight="1" thickBot="1">
      <c r="A23" s="5" t="s">
        <v>874</v>
      </c>
      <c r="B23" s="5" t="s">
        <v>974</v>
      </c>
    </row>
    <row r="24" spans="1:2" ht="13.5" customHeight="1" thickBot="1">
      <c r="A24" s="5" t="s">
        <v>875</v>
      </c>
      <c r="B24" s="5" t="s">
        <v>975</v>
      </c>
    </row>
    <row r="25" spans="1:2" ht="13.5" customHeight="1" thickBot="1">
      <c r="A25" s="5" t="s">
        <v>876</v>
      </c>
      <c r="B25" s="5" t="s">
        <v>976</v>
      </c>
    </row>
    <row r="26" spans="1:2" ht="13.5" customHeight="1" thickBot="1">
      <c r="A26" s="5" t="s">
        <v>877</v>
      </c>
      <c r="B26" s="5" t="s">
        <v>977</v>
      </c>
    </row>
    <row r="27" spans="1:2" ht="13.5" customHeight="1" thickBot="1">
      <c r="A27" s="5" t="s">
        <v>878</v>
      </c>
      <c r="B27" s="5" t="s">
        <v>978</v>
      </c>
    </row>
    <row r="28" spans="1:2" ht="13.5" customHeight="1" thickBot="1">
      <c r="A28" s="5" t="s">
        <v>879</v>
      </c>
      <c r="B28" s="5" t="s">
        <v>979</v>
      </c>
    </row>
    <row r="29" spans="1:2" ht="13.5" customHeight="1" thickBot="1">
      <c r="A29" s="5" t="s">
        <v>880</v>
      </c>
      <c r="B29" s="5" t="s">
        <v>980</v>
      </c>
    </row>
    <row r="30" spans="1:2" ht="13.5" customHeight="1" thickBot="1">
      <c r="A30" s="5" t="s">
        <v>881</v>
      </c>
      <c r="B30" s="5" t="s">
        <v>981</v>
      </c>
    </row>
    <row r="31" spans="1:2" ht="13.5" customHeight="1" thickBot="1">
      <c r="A31" s="5" t="s">
        <v>882</v>
      </c>
      <c r="B31" s="5" t="s">
        <v>982</v>
      </c>
    </row>
    <row r="32" spans="1:2" ht="13.5" customHeight="1" thickBot="1">
      <c r="A32" s="5" t="s">
        <v>883</v>
      </c>
      <c r="B32" s="5" t="s">
        <v>983</v>
      </c>
    </row>
    <row r="33" spans="1:2" ht="13.5" customHeight="1" thickBot="1">
      <c r="A33" s="5" t="s">
        <v>884</v>
      </c>
      <c r="B33" s="5" t="s">
        <v>984</v>
      </c>
    </row>
    <row r="34" spans="1:2" ht="13.5" customHeight="1" thickBot="1">
      <c r="A34" s="5" t="s">
        <v>885</v>
      </c>
      <c r="B34" s="5" t="s">
        <v>985</v>
      </c>
    </row>
    <row r="35" spans="1:2" ht="13.5" customHeight="1" thickBot="1">
      <c r="A35" s="5" t="s">
        <v>886</v>
      </c>
      <c r="B35" s="5" t="s">
        <v>986</v>
      </c>
    </row>
    <row r="36" spans="1:2" ht="13.5" customHeight="1" thickBot="1">
      <c r="A36" s="5" t="s">
        <v>887</v>
      </c>
      <c r="B36" s="5" t="s">
        <v>987</v>
      </c>
    </row>
    <row r="37" spans="1:2" ht="13.5" customHeight="1" thickBot="1">
      <c r="A37" s="5" t="s">
        <v>888</v>
      </c>
      <c r="B37" s="5" t="s">
        <v>988</v>
      </c>
    </row>
    <row r="38" spans="1:2" ht="13.5" customHeight="1" thickBot="1">
      <c r="A38" s="5" t="s">
        <v>889</v>
      </c>
      <c r="B38" s="5" t="s">
        <v>989</v>
      </c>
    </row>
    <row r="39" spans="1:2" ht="13.5" customHeight="1" thickBot="1">
      <c r="A39" s="5" t="s">
        <v>890</v>
      </c>
      <c r="B39" s="5" t="s">
        <v>990</v>
      </c>
    </row>
    <row r="40" spans="1:2" ht="13.5" customHeight="1" thickBot="1">
      <c r="A40" s="5" t="s">
        <v>891</v>
      </c>
      <c r="B40" s="5" t="s">
        <v>991</v>
      </c>
    </row>
    <row r="41" spans="1:2" ht="13.5" customHeight="1" thickBot="1">
      <c r="A41" s="5" t="s">
        <v>892</v>
      </c>
      <c r="B41" s="5" t="s">
        <v>992</v>
      </c>
    </row>
    <row r="42" spans="1:2" ht="13.5" customHeight="1" thickBot="1">
      <c r="A42" s="5" t="s">
        <v>893</v>
      </c>
      <c r="B42" s="5" t="s">
        <v>993</v>
      </c>
    </row>
    <row r="43" spans="1:2" ht="13.5" customHeight="1" thickBot="1">
      <c r="A43" s="5" t="s">
        <v>894</v>
      </c>
      <c r="B43" s="5" t="s">
        <v>994</v>
      </c>
    </row>
    <row r="44" spans="1:2" ht="13.5" customHeight="1" thickBot="1">
      <c r="A44" s="5" t="s">
        <v>895</v>
      </c>
      <c r="B44" s="5" t="s">
        <v>995</v>
      </c>
    </row>
    <row r="45" spans="1:2" ht="13.5" customHeight="1" thickBot="1">
      <c r="A45" s="5" t="s">
        <v>896</v>
      </c>
      <c r="B45" s="5" t="s">
        <v>996</v>
      </c>
    </row>
    <row r="46" spans="1:2" ht="13.5" customHeight="1" thickBot="1">
      <c r="A46" s="5" t="s">
        <v>897</v>
      </c>
      <c r="B46" s="5" t="s">
        <v>997</v>
      </c>
    </row>
    <row r="47" spans="1:2" ht="13.5" customHeight="1" thickBot="1">
      <c r="A47" s="5" t="s">
        <v>898</v>
      </c>
      <c r="B47" s="6" t="s">
        <v>998</v>
      </c>
    </row>
    <row r="48" spans="1:2" ht="13.5" customHeight="1" thickBot="1">
      <c r="A48" s="5" t="s">
        <v>899</v>
      </c>
      <c r="B48" t="s">
        <v>1039</v>
      </c>
    </row>
    <row r="49" ht="13.5" customHeight="1" thickBot="1">
      <c r="A49" s="5" t="s">
        <v>900</v>
      </c>
    </row>
    <row r="50" ht="13.5" customHeight="1" thickBot="1">
      <c r="A50" s="5" t="s">
        <v>901</v>
      </c>
    </row>
    <row r="51" ht="13.5" customHeight="1" thickBot="1">
      <c r="A51" s="5" t="s">
        <v>902</v>
      </c>
    </row>
    <row r="52" ht="13.5" customHeight="1" thickBot="1">
      <c r="A52" s="5" t="s">
        <v>903</v>
      </c>
    </row>
    <row r="53" ht="13.5" customHeight="1" thickBot="1">
      <c r="A53" s="5" t="s">
        <v>904</v>
      </c>
    </row>
    <row r="54" ht="13.5" customHeight="1" thickBot="1">
      <c r="A54" s="5" t="s">
        <v>905</v>
      </c>
    </row>
    <row r="55" ht="13.5" customHeight="1" thickBot="1">
      <c r="A55" s="5" t="s">
        <v>906</v>
      </c>
    </row>
    <row r="56" ht="13.5" customHeight="1" thickBot="1">
      <c r="A56" s="5" t="s">
        <v>907</v>
      </c>
    </row>
    <row r="57" ht="13.5" customHeight="1" thickBot="1">
      <c r="A57" s="5" t="s">
        <v>908</v>
      </c>
    </row>
    <row r="58" ht="13.5" customHeight="1" thickBot="1">
      <c r="A58" s="5" t="s">
        <v>909</v>
      </c>
    </row>
    <row r="59" ht="13.5" customHeight="1" thickBot="1">
      <c r="A59" s="5" t="s">
        <v>910</v>
      </c>
    </row>
    <row r="60" ht="13.5" customHeight="1" thickBot="1">
      <c r="A60" s="5" t="s">
        <v>911</v>
      </c>
    </row>
    <row r="61" ht="13.5" customHeight="1" thickBot="1">
      <c r="A61" s="5" t="s">
        <v>912</v>
      </c>
    </row>
    <row r="62" ht="13.5" customHeight="1" thickBot="1">
      <c r="A62" s="5" t="s">
        <v>913</v>
      </c>
    </row>
    <row r="63" ht="13.5" customHeight="1" thickBot="1">
      <c r="A63" s="5" t="s">
        <v>914</v>
      </c>
    </row>
    <row r="64" ht="13.5" customHeight="1" thickBot="1">
      <c r="A64" s="5" t="s">
        <v>915</v>
      </c>
    </row>
    <row r="65" ht="13.5" customHeight="1" thickBot="1">
      <c r="A65" s="5" t="s">
        <v>916</v>
      </c>
    </row>
    <row r="66" ht="13.5" customHeight="1" thickBot="1">
      <c r="A66" s="5" t="s">
        <v>917</v>
      </c>
    </row>
    <row r="67" ht="13.5" customHeight="1" thickBot="1">
      <c r="A67" s="5" t="s">
        <v>918</v>
      </c>
    </row>
    <row r="68" ht="13.5" customHeight="1" thickBot="1">
      <c r="A68" s="5" t="s">
        <v>919</v>
      </c>
    </row>
    <row r="69" ht="13.5" customHeight="1" thickBot="1">
      <c r="A69" s="5" t="s">
        <v>920</v>
      </c>
    </row>
    <row r="70" ht="13.5" customHeight="1" thickBot="1">
      <c r="A70" s="5" t="s">
        <v>921</v>
      </c>
    </row>
    <row r="71" ht="13.5" customHeight="1" thickBot="1">
      <c r="A71" s="5" t="s">
        <v>922</v>
      </c>
    </row>
    <row r="72" ht="13.5" customHeight="1" thickBot="1">
      <c r="A72" s="5" t="s">
        <v>923</v>
      </c>
    </row>
    <row r="73" ht="13.5" customHeight="1" thickBot="1">
      <c r="A73" s="5" t="s">
        <v>924</v>
      </c>
    </row>
    <row r="74" ht="13.5" customHeight="1" thickBot="1">
      <c r="A74" s="5" t="s">
        <v>925</v>
      </c>
    </row>
    <row r="75" ht="13.5" customHeight="1" thickBot="1">
      <c r="A75" s="5" t="s">
        <v>926</v>
      </c>
    </row>
    <row r="76" ht="13.5" customHeight="1" thickBot="1">
      <c r="A76" s="5" t="s">
        <v>927</v>
      </c>
    </row>
    <row r="77" ht="13.5" customHeight="1" thickBot="1">
      <c r="A77" s="5" t="s">
        <v>928</v>
      </c>
    </row>
    <row r="78" ht="13.5" customHeight="1" thickBot="1">
      <c r="A78" s="5" t="s">
        <v>929</v>
      </c>
    </row>
    <row r="79" ht="13.5" customHeight="1" thickBot="1">
      <c r="A79" s="5" t="s">
        <v>930</v>
      </c>
    </row>
    <row r="80" ht="13.5" customHeight="1" thickBot="1">
      <c r="A80" s="5" t="s">
        <v>931</v>
      </c>
    </row>
    <row r="81" ht="13.5" customHeight="1" thickBot="1">
      <c r="A81" s="5" t="s">
        <v>932</v>
      </c>
    </row>
    <row r="82" ht="13.5" customHeight="1" thickBot="1">
      <c r="A82" s="5" t="s">
        <v>933</v>
      </c>
    </row>
    <row r="83" ht="13.5" customHeight="1" thickBot="1">
      <c r="A83" s="5" t="s">
        <v>934</v>
      </c>
    </row>
    <row r="84" ht="13.5" customHeight="1" thickBot="1">
      <c r="A84" s="5" t="s">
        <v>935</v>
      </c>
    </row>
    <row r="85" ht="13.5" customHeight="1" thickBot="1">
      <c r="A85" s="5" t="s">
        <v>936</v>
      </c>
    </row>
    <row r="86" ht="13.5" customHeight="1" thickBot="1">
      <c r="A86" s="5" t="s">
        <v>937</v>
      </c>
    </row>
    <row r="87" ht="13.5" customHeight="1" thickBot="1">
      <c r="A87" s="5" t="s">
        <v>938</v>
      </c>
    </row>
    <row r="88" ht="13.5" customHeight="1" thickBot="1">
      <c r="A88" s="5" t="s">
        <v>939</v>
      </c>
    </row>
    <row r="89" ht="13.5" customHeight="1" thickBot="1">
      <c r="A89" s="5" t="s">
        <v>940</v>
      </c>
    </row>
    <row r="90" ht="13.5" customHeight="1" thickBot="1">
      <c r="A90" s="5" t="s">
        <v>941</v>
      </c>
    </row>
    <row r="91" ht="13.5" customHeight="1" thickBot="1">
      <c r="A91" s="5" t="s">
        <v>942</v>
      </c>
    </row>
    <row r="92" ht="13.5" customHeight="1" thickBot="1">
      <c r="A92" s="5" t="s">
        <v>943</v>
      </c>
    </row>
    <row r="93" ht="13.5" customHeight="1" thickBot="1">
      <c r="A93" s="5" t="s">
        <v>944</v>
      </c>
    </row>
    <row r="94" ht="13.5" customHeight="1" thickBot="1">
      <c r="A94" s="5" t="s">
        <v>945</v>
      </c>
    </row>
    <row r="95" ht="13.5" customHeight="1" thickBot="1">
      <c r="A95" s="5" t="s">
        <v>946</v>
      </c>
    </row>
    <row r="96" ht="13.5" customHeight="1" thickBot="1">
      <c r="A96" s="5" t="s">
        <v>947</v>
      </c>
    </row>
    <row r="97" ht="13.5" customHeight="1" thickBot="1">
      <c r="A97" s="5" t="s">
        <v>948</v>
      </c>
    </row>
    <row r="98" ht="13.5" customHeight="1" thickBot="1">
      <c r="A98" s="5" t="s">
        <v>949</v>
      </c>
    </row>
    <row r="99" ht="13.5" customHeight="1" thickBot="1">
      <c r="A99" s="5" t="s">
        <v>950</v>
      </c>
    </row>
    <row r="100" ht="13.5" customHeight="1" thickBot="1">
      <c r="A100" s="5" t="s">
        <v>951</v>
      </c>
    </row>
  </sheetData>
  <hyperlinks>
    <hyperlink ref="A1" r:id="rId1" display="\\192.168.1.101\b\Documents and Settings\hp\Application Data\verbix\html\abaliar"/>
    <hyperlink ref="A2" r:id="rId2" display="\\192.168.1.101\b\Documents and Settings\hp\Application Data\verbix\html\adiar"/>
    <hyperlink ref="A3" r:id="rId3" display="\\192.168.1.101\b\Documents and Settings\hp\Application Data\verbix\html\amnistiar"/>
    <hyperlink ref="A4" r:id="rId4" display="\\192.168.1.101\b\Documents and Settings\hp\Application Data\verbix\html\ampliar"/>
    <hyperlink ref="A5" r:id="rId5" display="\\192.168.1.101\b\Documents and Settings\hp\Application Data\verbix\html\arriar"/>
    <hyperlink ref="A6" r:id="rId6" display="\\192.168.1.101\b\Documents and Settings\hp\Application Data\verbix\html\ataviar"/>
    <hyperlink ref="A7" r:id="rId7" display="\\192.168.1.101\b\Documents and Settings\hp\Application Data\verbix\html\autografiar"/>
    <hyperlink ref="A8" r:id="rId8" display="\\192.168.1.101\b\Documents and Settings\hp\Application Data\verbix\html\aviar"/>
    <hyperlink ref="A9" r:id="rId9" display="\\192.168.1.101\b\Documents and Settings\hp\Application Data\verbix\html\baquiar"/>
    <hyperlink ref="A10" r:id="rId10" display="\\192.168.1.101\b\Documents and Settings\hp\Application Data\verbix\html\biografiar"/>
    <hyperlink ref="A11" r:id="rId11" display="\\192.168.1.101\b\Documents and Settings\hp\Application Data\verbix\html\cablegrafiar"/>
    <hyperlink ref="A12" r:id="rId12" display="\\192.168.1.101\b\Documents and Settings\hp\Application Data\verbix\html\calcografiar"/>
    <hyperlink ref="A13" r:id="rId13" display="\\192.168.1.101\b\Documents and Settings\hp\Application Data\verbix\html\caligrafiar"/>
    <hyperlink ref="A14" r:id="rId14" display="\\192.168.1.101\b\Documents and Settings\hp\Application Data\verbix\html\calofriar"/>
    <hyperlink ref="A15" r:id="rId15" display="\\192.168.1.101\b\Documents and Settings\hp\Application Data\verbix\html\calosfriar"/>
    <hyperlink ref="A16" r:id="rId16" display="\\192.168.1.101\b\Documents and Settings\hp\Application Data\verbix\html\cartografiar"/>
    <hyperlink ref="A17" r:id="rId17" display="\\192.168.1.101\b\Documents and Settings\hp\Application Data\verbix\html\chirriar"/>
    <hyperlink ref="A18" r:id="rId18" display="\\192.168.1.101\b\Documents and Settings\hp\Application Data\verbix\html\ciar"/>
    <hyperlink ref="A19" r:id="rId19" display="\\192.168.1.101\b\Documents and Settings\hp\Application Data\verbix\html\cinematografiar"/>
    <hyperlink ref="A20" r:id="rId20" display="\\192.168.1.101\b\Documents and Settings\hp\Application Data\verbix\html\comentariar"/>
    <hyperlink ref="A21" r:id="rId21" display="\\192.168.1.101\b\Documents and Settings\hp\Application Data\verbix\html\confiar"/>
    <hyperlink ref="A22" r:id="rId22" display="\\192.168.1.101\b\Documents and Settings\hp\Application Data\verbix\html\contrariar"/>
    <hyperlink ref="A23" r:id="rId23" display="\\192.168.1.101\b\Documents and Settings\hp\Application Data\verbix\html\coreografiar"/>
    <hyperlink ref="A24" r:id="rId24" display="\\192.168.1.101\b\Documents and Settings\hp\Application Data\verbix\html\criar"/>
    <hyperlink ref="A25" r:id="rId25" display="\\192.168.1.101\b\Documents and Settings\hp\Application Data\verbix\html\cromolitografiar"/>
    <hyperlink ref="A26" r:id="rId26" display="\\192.168.1.101\b\Documents and Settings\hp\Application Data\verbix\html\cuantiar"/>
    <hyperlink ref="A27" r:id="rId27" display="\\192.168.1.101\b\Documents and Settings\hp\Application Data\verbix\html\cuchichiar"/>
    <hyperlink ref="A28" r:id="rId28" display="\\192.168.1.101\b\Documents and Settings\hp\Application Data\verbix\html\dactilografiar"/>
    <hyperlink ref="A29" r:id="rId29" display="\\192.168.1.101\b\Documents and Settings\hp\Application Data\verbix\html\demasiar"/>
    <hyperlink ref="A30" r:id="rId30" display="\\192.168.1.101\b\Documents and Settings\hp\Application Data\verbix\html\desafiar"/>
    <hyperlink ref="A31" r:id="rId31" display="\\192.168.1.101\b\Documents and Settings\hp\Application Data\verbix\html\desaliar"/>
    <hyperlink ref="A32" r:id="rId32" display="\\192.168.1.101\b\Documents and Settings\hp\Application Data\verbix\html\desataviar"/>
    <hyperlink ref="A33" r:id="rId33" display="\\192.168.1.101\b\Documents and Settings\hp\Application Data\verbix\html\desaviar"/>
    <hyperlink ref="A34" r:id="rId34" display="\\192.168.1.101\b\Documents and Settings\hp\Application Data\verbix\html\descarriar"/>
    <hyperlink ref="A35" r:id="rId35" display="\\192.168.1.101\b\Documents and Settings\hp\Application Data\verbix\html\desconfiar"/>
    <hyperlink ref="A36" r:id="rId36" display="\\192.168.1.101\b\Documents and Settings\hp\Application Data\verbix\html\descriar"/>
    <hyperlink ref="A37" r:id="rId37" display="\\192.168.1.101\b\Documents and Settings\hp\Application Data\verbix\html\desliar"/>
    <hyperlink ref="A38" r:id="rId38" display="\\192.168.1.101\b\Documents and Settings\hp\Application Data\verbix\html\desvariar"/>
    <hyperlink ref="A39" r:id="rId39" display="\\192.168.1.101\b\Documents and Settings\hp\Application Data\verbix\html\desviar"/>
    <hyperlink ref="A40" r:id="rId40" display="\\192.168.1.101\b\Documents and Settings\hp\Application Data\verbix\html\ejecutoriar"/>
    <hyperlink ref="A41" r:id="rId41" display="\\192.168.1.101\b\Documents and Settings\hp\Application Data\verbix\html\enfriar"/>
    <hyperlink ref="A42" r:id="rId42" display="\\192.168.1.101\b\Documents and Settings\hp\Application Data\verbix\html\engaliar"/>
    <hyperlink ref="A43" r:id="rId43" display="\\192.168.1.101\b\Documents and Settings\hp\Application Data\verbix\html\enhastiar"/>
    <hyperlink ref="A44" r:id="rId44" display="\\192.168.1.101\b\Documents and Settings\hp\Application Data\verbix\html\enlejiar"/>
    <hyperlink ref="A45" r:id="rId45" display="\\192.168.1.101\b\Documents and Settings\hp\Application Data\verbix\html\enriar"/>
    <hyperlink ref="A46" r:id="rId46" display="\\192.168.1.101\b\Documents and Settings\hp\Application Data\verbix\html\entrecriar"/>
    <hyperlink ref="A47" r:id="rId47" display="\\192.168.1.101\b\Documents and Settings\hp\Application Data\verbix\html\enviar"/>
    <hyperlink ref="A48" r:id="rId48" display="\\192.168.1.101\b\Documents and Settings\hp\Application Data\verbix\html\escalofriar"/>
    <hyperlink ref="A49" r:id="rId49" display="\\192.168.1.101\b\Documents and Settings\hp\Application Data\verbix\html\esgrafiar"/>
    <hyperlink ref="A50" r:id="rId50" display="\\192.168.1.101\b\Documents and Settings\hp\Application Data\verbix\html\espiar"/>
    <hyperlink ref="A51" r:id="rId51" display="\\192.168.1.101\b\Documents and Settings\hp\Application Data\verbix\html\espurriar"/>
    <hyperlink ref="A52" r:id="rId52" display="\\192.168.1.101\b\Documents and Settings\hp\Application Data\verbix\html\esquiar"/>
    <hyperlink ref="A53" r:id="rId53" display="\\192.168.1.101\b\Documents and Settings\hp\Application Data\verbix\html\estenografiar"/>
    <hyperlink ref="A54" r:id="rId54" display="\\192.168.1.101\b\Documents and Settings\hp\Application Data\verbix\html\estriar"/>
    <hyperlink ref="A55" r:id="rId55" display="\\192.168.1.101\b\Documents and Settings\hp\Application Data\verbix\html\expatriarse"/>
    <hyperlink ref="A56" r:id="rId56" display="\\192.168.1.101\b\Documents and Settings\hp\Application Data\verbix\html\expiar"/>
    <hyperlink ref="A57" r:id="rId57" display="\\192.168.1.101\b\Documents and Settings\hp\Application Data\verbix\html\extraviar"/>
    <hyperlink ref="A58" r:id="rId58" display="\\192.168.1.101\b\Documents and Settings\hp\Application Data\verbix\html\fiar"/>
    <hyperlink ref="A59" r:id="rId59" display="\\192.168.1.101\b\Documents and Settings\hp\Application Data\verbix\html\fotografiar"/>
    <hyperlink ref="A60" r:id="rId60" display="\\192.168.1.101\b\Documents and Settings\hp\Application Data\verbix\html\fotolitografiar"/>
    <hyperlink ref="A61" r:id="rId61" display="\\192.168.1.101\b\Documents and Settings\hp\Application Data\verbix\html\guiar"/>
    <hyperlink ref="A62" r:id="rId62" display="\\192.168.1.101\b\Documents and Settings\hp\Application Data\verbix\html\hastiar"/>
    <hyperlink ref="A63" r:id="rId63" display="\\192.168.1.101\b\Documents and Settings\hp\Application Data\verbix\html\ispiar"/>
    <hyperlink ref="A64" r:id="rId64" display="\\192.168.1.101\b\Documents and Settings\hp\Application Data\verbix\html\istriar"/>
    <hyperlink ref="A65" r:id="rId65" display="\\192.168.1.101\b\Documents and Settings\hp\Application Data\verbix\html\jadiar"/>
    <hyperlink ref="A66" r:id="rId66" display="\\192.168.1.101\b\Documents and Settings\hp\Application Data\verbix\html\jipiar"/>
    <hyperlink ref="A67" r:id="rId67" display="\\192.168.1.101\b\Documents and Settings\hp\Application Data\verbix\html\liar"/>
    <hyperlink ref="A68" r:id="rId68" display="\\192.168.1.101\b\Documents and Settings\hp\Application Data\verbix\html\litofotografiar"/>
    <hyperlink ref="A69" r:id="rId69" display="\\192.168.1.101\b\Documents and Settings\hp\Application Data\verbix\html\litografiar"/>
    <hyperlink ref="A70" r:id="rId70" display="\\192.168.1.101\b\Documents and Settings\hp\Application Data\verbix\html\malcriar"/>
    <hyperlink ref="A71" r:id="rId71" display="\\192.168.1.101\b\Documents and Settings\hp\Application Data\verbix\html\mecanografiar"/>
    <hyperlink ref="A72" r:id="rId72" display="\\192.168.1.101\b\Documents and Settings\hp\Application Data\verbix\html\miar"/>
    <hyperlink ref="A73" r:id="rId73" display="\\192.168.1.101\b\Documents and Settings\hp\Application Data\verbix\html\mimeografiar"/>
    <hyperlink ref="A74" r:id="rId74" display="\\192.168.1.101\b\Documents and Settings\hp\Application Data\verbix\html\multigrafiar"/>
    <hyperlink ref="A75" r:id="rId75" display="\\192.168.1.101\b\Documents and Settings\hp\Application Data\verbix\html\ortografiar"/>
    <hyperlink ref="A76" r:id="rId76" display="\\192.168.1.101\b\Documents and Settings\hp\Application Data\verbix\html\piar"/>
    <hyperlink ref="A77" r:id="rId77" display="\\192.168.1.101\b\Documents and Settings\hp\Application Data\verbix\html\pipiar"/>
    <hyperlink ref="A78" r:id="rId78" display="\\192.168.1.101\b\Documents and Settings\hp\Application Data\verbix\html\porfiar"/>
    <hyperlink ref="A79" r:id="rId79" display="\\192.168.1.101\b\Documents and Settings\hp\Application Data\verbix\html\radiografiar"/>
    <hyperlink ref="A80" r:id="rId80" display="\\192.168.1.101\b\Documents and Settings\hp\Application Data\verbix\html\radioguiar"/>
    <hyperlink ref="A81" r:id="rId81" display="\\192.168.1.101\b\Documents and Settings\hp\Application Data\verbix\html\radiotelegrafiar"/>
    <hyperlink ref="A82" r:id="rId82" display="\\192.168.1.101\b\Documents and Settings\hp\Application Data\verbix\html\recriar"/>
    <hyperlink ref="A83" r:id="rId83" display="\\192.168.1.101\b\Documents and Settings\hp\Application Data\verbix\html\reenviar"/>
    <hyperlink ref="A84" r:id="rId84" display="\\192.168.1.101\b\Documents and Settings\hp\Application Data\verbix\html\refriar"/>
    <hyperlink ref="A85" r:id="rId85" display="\\192.168.1.101\b\Documents and Settings\hp\Application Data\verbix\html\repatriar"/>
    <hyperlink ref="A86" r:id="rId86" display="\\192.168.1.101\b\Documents and Settings\hp\Application Data\verbix\html\resfriar"/>
    <hyperlink ref="A87" r:id="rId87" display="\\192.168.1.101\b\Documents and Settings\hp\Application Data\verbix\html\rociar"/>
    <hyperlink ref="A88" r:id="rId88" display="\\192.168.1.101\b\Documents and Settings\hp\Application Data\verbix\html\taquigrafiar"/>
    <hyperlink ref="A89" r:id="rId89" display="\\192.168.1.101\b\Documents and Settings\hp\Application Data\verbix\html\tataratiar"/>
    <hyperlink ref="A90" r:id="rId90" display="\\192.168.1.101\b\Documents and Settings\hp\Application Data\verbix\html\telefotografiar"/>
    <hyperlink ref="A91" r:id="rId91" display="\\192.168.1.101\b\Documents and Settings\hp\Application Data\verbix\html\telegrafiar"/>
    <hyperlink ref="A92" r:id="rId92" display="\\192.168.1.101\b\Documents and Settings\hp\Application Data\verbix\html\teleguiar"/>
    <hyperlink ref="A93" r:id="rId93" display="\\192.168.1.101\b\Documents and Settings\hp\Application Data\verbix\html\tipografiar"/>
    <hyperlink ref="A94" r:id="rId94" display="\\192.168.1.101\b\Documents and Settings\hp\Application Data\verbix\html\triar"/>
    <hyperlink ref="A95" r:id="rId95" display="\\192.168.1.101\b\Documents and Settings\hp\Application Data\verbix\html\vaciar"/>
    <hyperlink ref="A96" r:id="rId96" display="\\192.168.1.101\b\Documents and Settings\hp\Application Data\verbix\html\variar"/>
    <hyperlink ref="A97" r:id="rId97" display="\\192.168.1.101\b\Documents and Settings\hp\Application Data\verbix\html\vigiar"/>
    <hyperlink ref="A98" r:id="rId98" display="\\192.168.1.101\b\Documents and Settings\hp\Application Data\verbix\html\xerografiar"/>
    <hyperlink ref="A99" r:id="rId99" display="\\192.168.1.101\b\Documents and Settings\hp\Application Data\verbix\html\xylografiar"/>
    <hyperlink ref="A100" r:id="rId100" display="\\192.168.1.101\b\Documents and Settings\hp\Application Data\verbix\html\zurriar"/>
    <hyperlink ref="B1" r:id="rId101" display="\\192.168.1.101\b\Documents and Settings\hp\Application Data\verbix\html\acensuar"/>
    <hyperlink ref="B2" r:id="rId102" display="\\192.168.1.101\b\Documents and Settings\hp\Application Data\verbix\html\acentuar"/>
    <hyperlink ref="B3" r:id="rId103" display="\\192.168.1.101\b\Documents and Settings\hp\Application Data\verbix\html\actuar"/>
    <hyperlink ref="B4" r:id="rId104" display="\\192.168.1.101\b\Documents and Settings\hp\Application Data\verbix\html\arruar"/>
    <hyperlink ref="B5" r:id="rId105" display="\\192.168.1.101\b\Documents and Settings\hp\Application Data\verbix\html\atenuar"/>
    <hyperlink ref="B6" r:id="rId106" display="\\192.168.1.101\b\Documents and Settings\hp\Application Data\verbix\html\atumultuar"/>
    <hyperlink ref="B7" r:id="rId107" display="\\192.168.1.101\b\Documents and Settings\hp\Application Data\verbix\html\avaluar"/>
    <hyperlink ref="B8" r:id="rId108" display="\\192.168.1.101\b\Documents and Settings\hp\Application Data\verbix\html\colicuar"/>
    <hyperlink ref="B9" r:id="rId109" display="\\192.168.1.101\b\Documents and Settings\hp\Application Data\verbix\html\conceptuar"/>
    <hyperlink ref="B10" r:id="rId110" display="\\192.168.1.101\b\Documents and Settings\hp\Application Data\verbix\html\contextuar"/>
    <hyperlink ref="B11" r:id="rId111" display="\\192.168.1.101\b\Documents and Settings\hp\Application Data\verbix\html\continuar"/>
    <hyperlink ref="B12" r:id="rId112" display="\\192.168.1.101\b\Documents and Settings\hp\Application Data\verbix\html\desbruar"/>
    <hyperlink ref="B13" r:id="rId113" display="\\192.168.1.101\b\Documents and Settings\hp\Application Data\verbix\html\descontinuar"/>
    <hyperlink ref="B14" r:id="rId114" display="\\192.168.1.101\b\Documents and Settings\hp\Application Data\verbix\html\deshabituar"/>
    <hyperlink ref="B15" r:id="rId115" display="\\192.168.1.101\b\Documents and Settings\hp\Application Data\verbix\html\desvaluar"/>
    <hyperlink ref="B16" r:id="rId116" display="\\192.168.1.101\b\Documents and Settings\hp\Application Data\verbix\html\desvirtuar"/>
    <hyperlink ref="B17" r:id="rId117" display="\\192.168.1.101\b\Documents and Settings\hp\Application Data\verbix\html\devaluar"/>
    <hyperlink ref="B18" r:id="rId118" display="\\192.168.1.101\b\Documents and Settings\hp\Application Data\verbix\html\discontinuar"/>
    <hyperlink ref="B19" r:id="rId119" display="\\192.168.1.101\b\Documents and Settings\hp\Application Data\verbix\html\efectuar"/>
    <hyperlink ref="B20" r:id="rId120" display="\\192.168.1.101\b\Documents and Settings\hp\Application Data\verbix\html\enfatuarse"/>
    <hyperlink ref="B21" r:id="rId121" display="\\192.168.1.101\b\Documents and Settings\hp\Application Data\verbix\html\estatuar"/>
    <hyperlink ref="B22" r:id="rId122" display="\\192.168.1.101\b\Documents and Settings\hp\Application Data\verbix\html\evaluar"/>
    <hyperlink ref="B23" r:id="rId123" display="\\192.168.1.101\b\Documents and Settings\hp\Application Data\verbix\html\exceptuar"/>
    <hyperlink ref="B24" r:id="rId124" display="\\192.168.1.101\b\Documents and Settings\hp\Application Data\verbix\html\extenuar"/>
    <hyperlink ref="B25" r:id="rId125" display="\\192.168.1.101\b\Documents and Settings\hp\Application Data\verbix\html\fluctuar"/>
    <hyperlink ref="B26" r:id="rId126" display="\\192.168.1.101\b\Documents and Settings\hp\Application Data\verbix\html\ganzuar"/>
    <hyperlink ref="B27" r:id="rId127" display="\\192.168.1.101\b\Documents and Settings\hp\Application Data\verbix\html\garuar"/>
    <hyperlink ref="B28" r:id="rId128" display="\\192.168.1.101\b\Documents and Settings\hp\Application Data\verbix\html\graduar"/>
    <hyperlink ref="B29" r:id="rId129" display="\\192.168.1.101\b\Documents and Settings\hp\Application Data\verbix\html\gruar"/>
    <hyperlink ref="B30" r:id="rId130" display="\\192.168.1.101\b\Documents and Settings\hp\Application Data\verbix\html\habituar"/>
    <hyperlink ref="B31" r:id="rId131" display="\\192.168.1.101\b\Documents and Settings\hp\Application Data\verbix\html\individuar"/>
    <hyperlink ref="B32" r:id="rId132" display="\\192.168.1.101\b\Documents and Settings\hp\Application Data\verbix\html\infatuar"/>
    <hyperlink ref="B33" r:id="rId133" display="\\192.168.1.101\b\Documents and Settings\hp\Application Data\verbix\html\insinuar"/>
    <hyperlink ref="B34" r:id="rId134" display="\\192.168.1.101\b\Documents and Settings\hp\Application Data\verbix\html\licuar"/>
    <hyperlink ref="B35" r:id="rId135" display="\\192.168.1.101\b\Documents and Settings\hp\Application Data\verbix\html\menstruar"/>
    <hyperlink ref="B36" r:id="rId136" display="\\192.168.1.101\b\Documents and Settings\hp\Application Data\verbix\html\perpetuar"/>
    <hyperlink ref="B37" r:id="rId137" display="\\192.168.1.101\b\Documents and Settings\hp\Application Data\verbix\html\preceptuar"/>
    <hyperlink ref="B38" r:id="rId138" display="\\192.168.1.101\b\Documents and Settings\hp\Application Data\verbix\html\puar"/>
    <hyperlink ref="B39" r:id="rId139" display="\\192.168.1.101\b\Documents and Settings\hp\Application Data\verbix\html\puntuar"/>
    <hyperlink ref="B40" r:id="rId140" display="\\192.168.1.101\b\Documents and Settings\hp\Application Data\verbix\html\redituar"/>
    <hyperlink ref="B41" r:id="rId141" display="\\192.168.1.101\b\Documents and Settings\hp\Application Data\verbix\html\revaluar"/>
    <hyperlink ref="B42" r:id="rId142" display="\\192.168.1.101\b\Documents and Settings\hp\Application Data\verbix\html\ruar"/>
    <hyperlink ref="B43" r:id="rId143" display="\\192.168.1.101\b\Documents and Settings\hp\Application Data\verbix\html\situar"/>
    <hyperlink ref="B44" r:id="rId144" display="\\192.168.1.101\b\Documents and Settings\hp\Application Data\verbix\html\tatuar"/>
    <hyperlink ref="B45" r:id="rId145" display="\\192.168.1.101\b\Documents and Settings\hp\Application Data\verbix\html\tumultuar"/>
    <hyperlink ref="B46" r:id="rId146" display="\\192.168.1.101\b\Documents and Settings\hp\Application Data\verbix\html\usufructuar"/>
  </hyperlinks>
  <printOptions/>
  <pageMargins left="0.75" right="0.75" top="1" bottom="1" header="0.5" footer="0.5"/>
  <pageSetup orientation="portrait" r:id="rId14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M25" sqref="M25"/>
    </sheetView>
  </sheetViews>
  <sheetFormatPr defaultColWidth="9.140625" defaultRowHeight="12.75"/>
  <cols>
    <col min="1" max="1" width="2.57421875" style="0" bestFit="1" customWidth="1"/>
    <col min="2" max="2" width="3.7109375" style="0" bestFit="1" customWidth="1"/>
    <col min="3" max="3" width="3.140625" style="0" bestFit="1" customWidth="1"/>
    <col min="4" max="4" width="19.57421875" style="0" bestFit="1" customWidth="1"/>
    <col min="5" max="5" width="3.8515625" style="0" bestFit="1" customWidth="1"/>
    <col min="6" max="6" width="20.140625" style="0" bestFit="1" customWidth="1"/>
    <col min="7" max="7" width="25.8515625" style="0" bestFit="1" customWidth="1"/>
    <col min="8" max="8" width="19.00390625" style="0" bestFit="1" customWidth="1"/>
    <col min="9" max="10" width="5.00390625" style="0" bestFit="1" customWidth="1"/>
    <col min="11" max="11" width="3.140625" style="0" bestFit="1" customWidth="1"/>
    <col min="12" max="12" width="30.00390625" style="0" bestFit="1" customWidth="1"/>
    <col min="13" max="13" width="26.140625" style="0" bestFit="1" customWidth="1"/>
    <col min="14" max="14" width="23.57421875" style="0" bestFit="1" customWidth="1"/>
  </cols>
  <sheetData>
    <row r="1" spans="1:15" ht="15">
      <c r="A1" s="1" t="s">
        <v>530</v>
      </c>
      <c r="B1" s="3" t="s">
        <v>579</v>
      </c>
      <c r="C1" s="1" t="s">
        <v>531</v>
      </c>
      <c r="D1" s="1" t="str">
        <f>IF($E1&gt;LEN(Maestro!$A$2),"",LEFT(Maestro!$A$2,$E1))</f>
        <v>a</v>
      </c>
      <c r="E1" s="1">
        <v>1</v>
      </c>
      <c r="F1" s="1" t="str">
        <f>IF($E1&gt;$D$23,"",IF(COUNTIF($A$1:$B$15,D1)=1,D1,"*"))</f>
        <v>a</v>
      </c>
      <c r="G1" s="1" t="str">
        <f>IF($E1&gt;$D$23,"",IF(COUNTIF($C$1:$C$21,D1)=1,D1,"*"))</f>
        <v>*</v>
      </c>
      <c r="H1" s="1">
        <f>IF(ISNUMBER(FIND(B1,$F$23,1)),B1,"")</f>
      </c>
      <c r="I1" s="1" t="str">
        <f aca="true" t="shared" si="0" ref="I1:I20">IF(E1&gt;$D$23,"N/A",SUBSTITUTE(F1,"*","",1))</f>
        <v>a</v>
      </c>
      <c r="J1" s="1">
        <f aca="true" t="shared" si="1" ref="J1:J20">IF(E1&gt;$D$23,"N/A",SUBSTITUTE(G1,"*","",1))</f>
      </c>
      <c r="K1" s="1" t="str">
        <f>IF($E1&gt;LEN($H$25),"",RIGHT($H$25,$E1))</f>
        <v>d</v>
      </c>
      <c r="L1" s="8">
        <f>IF($E1&gt;$D$23-2,"",IF(COUNTIF($A$1:$B$15,K1)=1,K1,""))</f>
      </c>
      <c r="M1" s="1">
        <f>IF(E1&gt;$D$23-2,"",$D$23-(E1+1))</f>
        <v>6</v>
      </c>
      <c r="N1" s="1">
        <f>IF(AND(NOT(ISBLANK($K$1)),$K1=$L$23),1,0)</f>
        <v>0</v>
      </c>
      <c r="O1" s="1"/>
    </row>
    <row r="2" spans="1:15" ht="15">
      <c r="A2" s="9" t="s">
        <v>532</v>
      </c>
      <c r="B2" s="11" t="s">
        <v>578</v>
      </c>
      <c r="C2" s="1" t="s">
        <v>533</v>
      </c>
      <c r="D2" s="1" t="str">
        <f>IF($E1&gt;LEN(Maestro!$A$2),"",RIGHT(LEFT(Maestro!$A$2,$E2),LEN(LEFT(Maestro!$A$2,$E2))-$E1))</f>
        <v>p</v>
      </c>
      <c r="E2" s="9">
        <v>2</v>
      </c>
      <c r="F2" s="1" t="str">
        <f aca="true" t="shared" si="2" ref="F2:F20">IF($E2&gt;$D$23,"",IF(COUNTIF($A$1:$B$15,D2)=1,D2,"*"))</f>
        <v>*</v>
      </c>
      <c r="G2" s="9" t="str">
        <f aca="true" t="shared" si="3" ref="G2:G20">IF($E2&gt;$D$23,"",IF(COUNTIF($C$1:$C$21,D2)=1,D2,"*"))</f>
        <v>p</v>
      </c>
      <c r="H2" s="9">
        <f>IF(ISNUMBER(FIND(B2,$F$23,1)),B2,"")</f>
      </c>
      <c r="I2" s="1">
        <f t="shared" si="0"/>
      </c>
      <c r="J2" s="1" t="str">
        <f t="shared" si="1"/>
        <v>p</v>
      </c>
      <c r="K2" s="1" t="str">
        <f>IF($E1&gt;LEN($H$25),"",LEFT(RIGHT($H$25,$E2),LEN(RIGHT($H$25,$E2))-$E1))</f>
        <v>n</v>
      </c>
      <c r="L2" s="8">
        <f aca="true" t="shared" si="4" ref="L2:L20">IF($E2&gt;$D$23-2,"",IF(COUNTIF($A$1:$B$15,K2)=1,K2,""))</f>
      </c>
      <c r="M2" s="1">
        <f>IF(E2&gt;$D$23-2,"",$D$23-(E2+1))</f>
        <v>5</v>
      </c>
      <c r="N2" s="1">
        <f aca="true" t="shared" si="5" ref="N2:N20">IF($K2=$L$23,1,0)</f>
        <v>0</v>
      </c>
      <c r="O2" s="1"/>
    </row>
    <row r="3" spans="1:15" ht="15">
      <c r="A3" s="1" t="s">
        <v>539</v>
      </c>
      <c r="B3" s="3" t="s">
        <v>547</v>
      </c>
      <c r="C3" s="1" t="s">
        <v>536</v>
      </c>
      <c r="D3" s="1" t="str">
        <f>IF($E2&gt;LEN(Maestro!$A$2),"",RIGHT(LEFT(Maestro!$A$2,$E3),LEN(LEFT(Maestro!$A$2,$E3))-$E2))</f>
        <v>r</v>
      </c>
      <c r="E3" s="1">
        <v>3</v>
      </c>
      <c r="F3" s="1" t="str">
        <f t="shared" si="2"/>
        <v>*</v>
      </c>
      <c r="G3" s="1" t="str">
        <f t="shared" si="3"/>
        <v>r</v>
      </c>
      <c r="H3" s="1">
        <f>IF(ISNUMBER(FIND(B3,$F$23,1)),B3,"")</f>
      </c>
      <c r="I3" s="1">
        <f t="shared" si="0"/>
      </c>
      <c r="J3" s="1" t="str">
        <f t="shared" si="1"/>
        <v>r</v>
      </c>
      <c r="K3" s="1" t="str">
        <f aca="true" t="shared" si="6" ref="K3:K20">IF($E2&gt;LEN($H$25),"",LEFT(RIGHT($H$25,$E3),LEN(RIGHT($H$25,$E3))-$E2))</f>
        <v>e</v>
      </c>
      <c r="L3" s="8" t="str">
        <f t="shared" si="4"/>
        <v>e</v>
      </c>
      <c r="M3" s="1">
        <f aca="true" t="shared" si="7" ref="M3:M20">IF(E3&gt;$D$23-2,"",$D$23-(E3+1))</f>
        <v>4</v>
      </c>
      <c r="N3" s="1">
        <f t="shared" si="5"/>
        <v>1</v>
      </c>
      <c r="O3" s="1"/>
    </row>
    <row r="4" spans="1:15" ht="15">
      <c r="A4" s="3" t="s">
        <v>541</v>
      </c>
      <c r="B4" s="1" t="s">
        <v>545</v>
      </c>
      <c r="C4" s="1" t="s">
        <v>538</v>
      </c>
      <c r="D4" s="1" t="str">
        <f>IF($E3&gt;LEN(Maestro!$A$2),"",RIGHT(LEFT(Maestro!$A$2,$E4),LEN(LEFT(Maestro!$A$2,$E4))-$E3))</f>
        <v>e</v>
      </c>
      <c r="E4" s="1">
        <v>4</v>
      </c>
      <c r="F4" s="1" t="str">
        <f t="shared" si="2"/>
        <v>e</v>
      </c>
      <c r="G4" s="1" t="str">
        <f t="shared" si="3"/>
        <v>*</v>
      </c>
      <c r="H4" s="1">
        <f>IF(ISNUMBER(FIND(B4,$F$23,1)),B4,"")</f>
      </c>
      <c r="I4" s="1" t="str">
        <f t="shared" si="0"/>
        <v>e</v>
      </c>
      <c r="J4" s="1">
        <f t="shared" si="1"/>
      </c>
      <c r="K4" s="1" t="str">
        <f t="shared" si="6"/>
        <v>r</v>
      </c>
      <c r="L4" s="8">
        <f t="shared" si="4"/>
      </c>
      <c r="M4" s="1">
        <f t="shared" si="7"/>
        <v>3</v>
      </c>
      <c r="N4" s="1">
        <f t="shared" si="5"/>
        <v>0</v>
      </c>
      <c r="O4" s="1"/>
    </row>
    <row r="5" spans="1:15" ht="15">
      <c r="A5" s="1" t="s">
        <v>543</v>
      </c>
      <c r="B5" s="1" t="s">
        <v>841</v>
      </c>
      <c r="C5" s="1" t="s">
        <v>465</v>
      </c>
      <c r="D5" s="1" t="str">
        <f>IF($E4&gt;LEN(Maestro!$A$2),"",RIGHT(LEFT(Maestro!$A$2,$E5),LEN(LEFT(Maestro!$A$2,$E5))-$E4))</f>
        <v>n</v>
      </c>
      <c r="E5" s="1">
        <v>5</v>
      </c>
      <c r="F5" s="1" t="str">
        <f t="shared" si="2"/>
        <v>*</v>
      </c>
      <c r="G5" s="1" t="str">
        <f t="shared" si="3"/>
        <v>n</v>
      </c>
      <c r="H5" s="1">
        <f aca="true" t="shared" si="8" ref="H5:H13">IF(ISNUMBER(FIND(B6,$F$23,1)),B6,"")</f>
      </c>
      <c r="I5" s="1">
        <f t="shared" si="0"/>
      </c>
      <c r="J5" s="1" t="str">
        <f t="shared" si="1"/>
        <v>n</v>
      </c>
      <c r="K5" s="1" t="str">
        <f t="shared" si="6"/>
        <v>p</v>
      </c>
      <c r="L5" s="8">
        <f t="shared" si="4"/>
      </c>
      <c r="M5" s="1">
        <f t="shared" si="7"/>
        <v>2</v>
      </c>
      <c r="N5" s="1">
        <f t="shared" si="5"/>
        <v>0</v>
      </c>
      <c r="O5" s="1"/>
    </row>
    <row r="6" spans="1:15" ht="15">
      <c r="A6" s="3" t="s">
        <v>574</v>
      </c>
      <c r="B6" s="1" t="s">
        <v>551</v>
      </c>
      <c r="C6" s="1" t="s">
        <v>542</v>
      </c>
      <c r="D6" s="1" t="str">
        <f>IF($E5&gt;LEN(Maestro!$A$2),"",RIGHT(LEFT(Maestro!$A$2,$E6),LEN(LEFT(Maestro!$A$2,$E6))-$E5))</f>
        <v>d</v>
      </c>
      <c r="E6" s="1">
        <v>6</v>
      </c>
      <c r="F6" s="1" t="str">
        <f t="shared" si="2"/>
        <v>*</v>
      </c>
      <c r="G6" s="1" t="str">
        <f t="shared" si="3"/>
        <v>d</v>
      </c>
      <c r="H6" s="1">
        <f t="shared" si="8"/>
      </c>
      <c r="I6" s="1">
        <f t="shared" si="0"/>
      </c>
      <c r="J6" s="1" t="str">
        <f t="shared" si="1"/>
        <v>d</v>
      </c>
      <c r="K6" s="1" t="str">
        <f t="shared" si="6"/>
        <v>a</v>
      </c>
      <c r="L6" s="8" t="str">
        <f t="shared" si="4"/>
        <v>a</v>
      </c>
      <c r="M6" s="1">
        <f t="shared" si="7"/>
        <v>1</v>
      </c>
      <c r="N6" s="1">
        <f t="shared" si="5"/>
        <v>0</v>
      </c>
      <c r="O6" s="1"/>
    </row>
    <row r="7" spans="1:15" ht="15">
      <c r="A7" s="3" t="s">
        <v>534</v>
      </c>
      <c r="B7" s="1" t="s">
        <v>580</v>
      </c>
      <c r="C7" s="1" t="s">
        <v>475</v>
      </c>
      <c r="D7" s="1" t="str">
        <f>IF($E6&gt;LEN(Maestro!$A$2),"",RIGHT(LEFT(Maestro!$A$2,$E7),LEN(LEFT(Maestro!$A$2,$E7))-$E6))</f>
        <v>e</v>
      </c>
      <c r="E7" s="1">
        <v>7</v>
      </c>
      <c r="F7" s="1" t="str">
        <f t="shared" si="2"/>
        <v>e</v>
      </c>
      <c r="G7" s="1" t="str">
        <f t="shared" si="3"/>
        <v>*</v>
      </c>
      <c r="H7" s="1">
        <f t="shared" si="8"/>
      </c>
      <c r="I7" s="1" t="str">
        <f t="shared" si="0"/>
        <v>e</v>
      </c>
      <c r="J7" s="1">
        <f t="shared" si="1"/>
      </c>
      <c r="K7" s="1">
        <f t="shared" si="6"/>
      </c>
      <c r="L7" s="8">
        <f t="shared" si="4"/>
      </c>
      <c r="M7" s="1">
        <f t="shared" si="7"/>
      </c>
      <c r="N7" s="1">
        <f t="shared" si="5"/>
        <v>0</v>
      </c>
      <c r="O7" s="3"/>
    </row>
    <row r="8" spans="1:15" ht="15">
      <c r="A8" s="3" t="s">
        <v>575</v>
      </c>
      <c r="B8" s="1" t="s">
        <v>581</v>
      </c>
      <c r="C8" s="1" t="s">
        <v>544</v>
      </c>
      <c r="D8" s="1" t="str">
        <f>IF($E7&gt;LEN(Maestro!$A$2),"",RIGHT(LEFT(Maestro!$A$2,$E8),LEN(LEFT(Maestro!$A$2,$E8))-$E7))</f>
        <v>r</v>
      </c>
      <c r="E8" s="1">
        <v>8</v>
      </c>
      <c r="F8" s="1" t="str">
        <f t="shared" si="2"/>
        <v>*</v>
      </c>
      <c r="G8" s="1" t="str">
        <f t="shared" si="3"/>
        <v>r</v>
      </c>
      <c r="H8" s="1">
        <f t="shared" si="8"/>
      </c>
      <c r="I8" s="1">
        <f t="shared" si="0"/>
      </c>
      <c r="J8" s="1" t="str">
        <f t="shared" si="1"/>
        <v>r</v>
      </c>
      <c r="K8" s="1">
        <f t="shared" si="6"/>
      </c>
      <c r="L8" s="8">
        <f t="shared" si="4"/>
      </c>
      <c r="M8" s="1">
        <f t="shared" si="7"/>
      </c>
      <c r="N8" s="1">
        <f t="shared" si="5"/>
        <v>0</v>
      </c>
      <c r="O8" s="1"/>
    </row>
    <row r="9" spans="1:15" ht="15">
      <c r="A9" s="3" t="s">
        <v>576</v>
      </c>
      <c r="B9" s="1" t="s">
        <v>582</v>
      </c>
      <c r="C9" s="1" t="s">
        <v>546</v>
      </c>
      <c r="D9" s="1">
        <f>IF($E8&gt;LEN(Maestro!$A$2),"",RIGHT(LEFT(Maestro!$A$2,$E9),LEN(LEFT(Maestro!$A$2,$E9))-$E8))</f>
      </c>
      <c r="E9" s="1">
        <v>9</v>
      </c>
      <c r="F9" s="1">
        <f t="shared" si="2"/>
      </c>
      <c r="G9" s="1">
        <f t="shared" si="3"/>
      </c>
      <c r="H9" s="1">
        <f t="shared" si="8"/>
      </c>
      <c r="I9" s="1" t="str">
        <f t="shared" si="0"/>
        <v>N/A</v>
      </c>
      <c r="J9" s="1" t="str">
        <f t="shared" si="1"/>
        <v>N/A</v>
      </c>
      <c r="K9" s="1">
        <f t="shared" si="6"/>
      </c>
      <c r="L9" s="8">
        <f t="shared" si="4"/>
      </c>
      <c r="M9" s="1">
        <f t="shared" si="7"/>
      </c>
      <c r="N9" s="1">
        <f t="shared" si="5"/>
        <v>0</v>
      </c>
      <c r="O9" s="1"/>
    </row>
    <row r="10" spans="1:15" ht="15">
      <c r="A10" s="3" t="s">
        <v>577</v>
      </c>
      <c r="B10" s="1" t="s">
        <v>583</v>
      </c>
      <c r="C10" s="1" t="s">
        <v>548</v>
      </c>
      <c r="D10" s="1">
        <f>IF($E9&gt;LEN(Maestro!$A$2),"",RIGHT(LEFT(Maestro!$A$2,$E10),LEN(LEFT(Maestro!$A$2,$E10))-$E9))</f>
      </c>
      <c r="E10" s="1">
        <v>10</v>
      </c>
      <c r="F10" s="1">
        <f t="shared" si="2"/>
      </c>
      <c r="G10" s="1">
        <f t="shared" si="3"/>
      </c>
      <c r="H10" s="1">
        <f t="shared" si="8"/>
      </c>
      <c r="I10" s="1" t="str">
        <f t="shared" si="0"/>
        <v>N/A</v>
      </c>
      <c r="J10" s="1" t="str">
        <f t="shared" si="1"/>
        <v>N/A</v>
      </c>
      <c r="K10" s="1">
        <f t="shared" si="6"/>
      </c>
      <c r="L10" s="8">
        <f t="shared" si="4"/>
      </c>
      <c r="M10" s="1">
        <f t="shared" si="7"/>
      </c>
      <c r="N10" s="1">
        <f t="shared" si="5"/>
        <v>0</v>
      </c>
      <c r="O10" s="1"/>
    </row>
    <row r="11" spans="1:15" ht="15">
      <c r="A11" s="3" t="s">
        <v>549</v>
      </c>
      <c r="B11" s="1" t="s">
        <v>535</v>
      </c>
      <c r="C11" s="1" t="s">
        <v>550</v>
      </c>
      <c r="D11" s="1">
        <f>IF($E10&gt;LEN(Maestro!$A$2),"",RIGHT(LEFT(Maestro!$A$2,$E11),LEN(LEFT(Maestro!$A$2,$E11))-$E10))</f>
      </c>
      <c r="E11" s="1">
        <v>11</v>
      </c>
      <c r="F11" s="1">
        <f t="shared" si="2"/>
      </c>
      <c r="G11" s="1">
        <f t="shared" si="3"/>
      </c>
      <c r="H11" s="1">
        <f t="shared" si="8"/>
      </c>
      <c r="I11" s="1" t="str">
        <f t="shared" si="0"/>
        <v>N/A</v>
      </c>
      <c r="J11" s="1" t="str">
        <f t="shared" si="1"/>
        <v>N/A</v>
      </c>
      <c r="K11" s="1">
        <f t="shared" si="6"/>
      </c>
      <c r="L11" s="8">
        <f t="shared" si="4"/>
      </c>
      <c r="M11" s="1">
        <f t="shared" si="7"/>
      </c>
      <c r="N11" s="1">
        <f t="shared" si="5"/>
        <v>0</v>
      </c>
      <c r="O11" s="1"/>
    </row>
    <row r="12" spans="1:15" ht="15">
      <c r="A12" s="3" t="s">
        <v>554</v>
      </c>
      <c r="B12" s="1" t="s">
        <v>537</v>
      </c>
      <c r="C12" s="1" t="s">
        <v>552</v>
      </c>
      <c r="D12" s="1">
        <f>IF($E11&gt;LEN(Maestro!$A$2),"",RIGHT(LEFT(Maestro!$A$2,$E12),LEN(LEFT(Maestro!$A$2,$E12))-$E11))</f>
      </c>
      <c r="E12" s="1">
        <v>12</v>
      </c>
      <c r="F12" s="1">
        <f t="shared" si="2"/>
      </c>
      <c r="G12" s="1">
        <f t="shared" si="3"/>
      </c>
      <c r="H12" s="1">
        <f t="shared" si="8"/>
      </c>
      <c r="I12" s="1" t="str">
        <f t="shared" si="0"/>
        <v>N/A</v>
      </c>
      <c r="J12" s="1" t="str">
        <f t="shared" si="1"/>
        <v>N/A</v>
      </c>
      <c r="K12" s="1">
        <f t="shared" si="6"/>
      </c>
      <c r="L12" s="8">
        <f t="shared" si="4"/>
      </c>
      <c r="M12" s="1">
        <f t="shared" si="7"/>
      </c>
      <c r="N12" s="1">
        <f t="shared" si="5"/>
        <v>0</v>
      </c>
      <c r="O12" s="1"/>
    </row>
    <row r="13" spans="1:15" ht="15">
      <c r="A13" s="3"/>
      <c r="B13" s="1" t="s">
        <v>540</v>
      </c>
      <c r="C13" s="1" t="s">
        <v>553</v>
      </c>
      <c r="D13" s="1">
        <f>IF($E12&gt;LEN(Maestro!$A$2),"",RIGHT(LEFT(Maestro!$A$2,$E13),LEN(LEFT(Maestro!$A$2,$E13))-$E12))</f>
      </c>
      <c r="E13" s="1">
        <v>13</v>
      </c>
      <c r="F13" s="1">
        <f t="shared" si="2"/>
      </c>
      <c r="G13" s="1">
        <f t="shared" si="3"/>
      </c>
      <c r="H13" s="1">
        <f t="shared" si="8"/>
      </c>
      <c r="I13" s="1" t="str">
        <f t="shared" si="0"/>
        <v>N/A</v>
      </c>
      <c r="J13" s="1" t="str">
        <f t="shared" si="1"/>
        <v>N/A</v>
      </c>
      <c r="K13" s="1">
        <f t="shared" si="6"/>
      </c>
      <c r="L13" s="8">
        <f t="shared" si="4"/>
      </c>
      <c r="M13" s="1">
        <f t="shared" si="7"/>
      </c>
      <c r="N13" s="1">
        <f t="shared" si="5"/>
        <v>0</v>
      </c>
      <c r="O13" s="1"/>
    </row>
    <row r="14" spans="1:15" ht="15">
      <c r="A14" s="3"/>
      <c r="B14" s="1" t="s">
        <v>584</v>
      </c>
      <c r="C14" s="1" t="s">
        <v>460</v>
      </c>
      <c r="D14" s="1">
        <f>IF($E13&gt;LEN(Maestro!$A$2),"",RIGHT(LEFT(Maestro!$A$2,$E14),LEN(LEFT(Maestro!$A$2,$E14))-$E13))</f>
      </c>
      <c r="E14" s="1">
        <v>14</v>
      </c>
      <c r="F14" s="1">
        <f t="shared" si="2"/>
      </c>
      <c r="G14" s="1">
        <f t="shared" si="3"/>
      </c>
      <c r="H14" s="1">
        <f>IF(ISNUMBER(FIND(#REF!,$F$23,1)),#REF!,"")</f>
      </c>
      <c r="I14" s="1" t="str">
        <f t="shared" si="0"/>
        <v>N/A</v>
      </c>
      <c r="J14" s="1" t="str">
        <f t="shared" si="1"/>
        <v>N/A</v>
      </c>
      <c r="K14" s="1">
        <f t="shared" si="6"/>
      </c>
      <c r="L14" s="8">
        <f t="shared" si="4"/>
      </c>
      <c r="M14" s="1">
        <f t="shared" si="7"/>
      </c>
      <c r="N14" s="1">
        <f t="shared" si="5"/>
        <v>0</v>
      </c>
      <c r="O14" s="1"/>
    </row>
    <row r="15" spans="1:15" ht="15">
      <c r="A15" s="3"/>
      <c r="B15" s="1"/>
      <c r="C15" s="1" t="s">
        <v>555</v>
      </c>
      <c r="D15" s="1">
        <f>IF($E14&gt;LEN(Maestro!$A$2),"",RIGHT(LEFT(Maestro!$A$2,$E15),LEN(LEFT(Maestro!$A$2,$E15))-$E14))</f>
      </c>
      <c r="E15" s="1">
        <v>15</v>
      </c>
      <c r="F15" s="1">
        <f t="shared" si="2"/>
      </c>
      <c r="G15" s="1">
        <f t="shared" si="3"/>
      </c>
      <c r="H15" s="1">
        <f>IF(ISNUMBER(FIND(B15,$F$23,1)),B15,"")</f>
        <v>0</v>
      </c>
      <c r="I15" s="1" t="str">
        <f t="shared" si="0"/>
        <v>N/A</v>
      </c>
      <c r="J15" s="1" t="str">
        <f t="shared" si="1"/>
        <v>N/A</v>
      </c>
      <c r="K15" s="1">
        <f t="shared" si="6"/>
      </c>
      <c r="L15" s="8">
        <f t="shared" si="4"/>
      </c>
      <c r="M15" s="1">
        <f t="shared" si="7"/>
      </c>
      <c r="N15" s="1">
        <f t="shared" si="5"/>
        <v>0</v>
      </c>
      <c r="O15" s="1"/>
    </row>
    <row r="16" spans="1:15" ht="15">
      <c r="A16" s="1"/>
      <c r="B16" s="1"/>
      <c r="C16" s="1" t="s">
        <v>556</v>
      </c>
      <c r="D16" s="1">
        <f>IF($E15&gt;LEN(Maestro!$A$2),"",RIGHT(LEFT(Maestro!$A$2,$E16),LEN(LEFT(Maestro!$A$2,$E16))-$E15))</f>
      </c>
      <c r="E16" s="1">
        <v>16</v>
      </c>
      <c r="F16" s="1">
        <f t="shared" si="2"/>
      </c>
      <c r="G16" s="1">
        <f t="shared" si="3"/>
      </c>
      <c r="H16" s="1"/>
      <c r="I16" s="1" t="str">
        <f t="shared" si="0"/>
        <v>N/A</v>
      </c>
      <c r="J16" s="1" t="str">
        <f t="shared" si="1"/>
        <v>N/A</v>
      </c>
      <c r="K16" s="1">
        <f t="shared" si="6"/>
      </c>
      <c r="L16" s="8">
        <f t="shared" si="4"/>
      </c>
      <c r="M16" s="1">
        <f t="shared" si="7"/>
      </c>
      <c r="N16" s="1">
        <f t="shared" si="5"/>
        <v>0</v>
      </c>
      <c r="O16" s="1"/>
    </row>
    <row r="17" spans="1:15" ht="15">
      <c r="A17" s="1"/>
      <c r="B17" s="1"/>
      <c r="C17" s="1" t="s">
        <v>557</v>
      </c>
      <c r="D17" s="1">
        <f>IF($E16&gt;LEN(Maestro!$A$2),"",RIGHT(LEFT(Maestro!$A$2,$E17),LEN(LEFT(Maestro!$A$2,$E17))-$E16))</f>
      </c>
      <c r="E17" s="1">
        <v>17</v>
      </c>
      <c r="F17" s="1">
        <f t="shared" si="2"/>
      </c>
      <c r="G17" s="1">
        <f t="shared" si="3"/>
      </c>
      <c r="H17" s="1"/>
      <c r="I17" s="1" t="str">
        <f t="shared" si="0"/>
        <v>N/A</v>
      </c>
      <c r="J17" s="1" t="str">
        <f t="shared" si="1"/>
        <v>N/A</v>
      </c>
      <c r="K17" s="1">
        <f t="shared" si="6"/>
      </c>
      <c r="L17" s="8">
        <f t="shared" si="4"/>
      </c>
      <c r="M17" s="1">
        <f t="shared" si="7"/>
      </c>
      <c r="N17" s="1">
        <f t="shared" si="5"/>
        <v>0</v>
      </c>
      <c r="O17" s="1"/>
    </row>
    <row r="18" spans="1:15" ht="15">
      <c r="A18" s="1"/>
      <c r="B18" s="1"/>
      <c r="C18" s="1" t="s">
        <v>558</v>
      </c>
      <c r="D18" s="1">
        <f>IF($E17&gt;LEN(Maestro!$A$2),"",RIGHT(LEFT(Maestro!$A$2,$E18),LEN(LEFT(Maestro!$A$2,$E18))-$E17))</f>
      </c>
      <c r="E18" s="1">
        <v>18</v>
      </c>
      <c r="F18" s="1">
        <f t="shared" si="2"/>
      </c>
      <c r="G18" s="1">
        <f t="shared" si="3"/>
      </c>
      <c r="H18" s="1"/>
      <c r="I18" s="1" t="str">
        <f t="shared" si="0"/>
        <v>N/A</v>
      </c>
      <c r="J18" s="1" t="str">
        <f t="shared" si="1"/>
        <v>N/A</v>
      </c>
      <c r="K18" s="1">
        <f t="shared" si="6"/>
      </c>
      <c r="L18" s="8">
        <f t="shared" si="4"/>
      </c>
      <c r="M18" s="1">
        <f t="shared" si="7"/>
      </c>
      <c r="N18" s="1">
        <f t="shared" si="5"/>
        <v>0</v>
      </c>
      <c r="O18" s="1"/>
    </row>
    <row r="19" spans="1:15" ht="15">
      <c r="A19" s="1"/>
      <c r="B19" s="1"/>
      <c r="C19" s="1" t="s">
        <v>559</v>
      </c>
      <c r="D19" s="1">
        <f>IF($E18&gt;LEN(Maestro!$A$2),"",RIGHT(LEFT(Maestro!$A$2,$E19),LEN(LEFT(Maestro!$A$2,$E19))-$E18))</f>
      </c>
      <c r="E19" s="1">
        <v>19</v>
      </c>
      <c r="F19" s="1">
        <f t="shared" si="2"/>
      </c>
      <c r="G19" s="1">
        <f t="shared" si="3"/>
      </c>
      <c r="H19" s="1"/>
      <c r="I19" s="1" t="str">
        <f t="shared" si="0"/>
        <v>N/A</v>
      </c>
      <c r="J19" s="1" t="str">
        <f t="shared" si="1"/>
        <v>N/A</v>
      </c>
      <c r="K19" s="1">
        <f t="shared" si="6"/>
      </c>
      <c r="L19" s="8">
        <f t="shared" si="4"/>
      </c>
      <c r="M19" s="1">
        <f t="shared" si="7"/>
      </c>
      <c r="N19" s="1">
        <f t="shared" si="5"/>
        <v>0</v>
      </c>
      <c r="O19" s="1"/>
    </row>
    <row r="20" spans="1:15" ht="15">
      <c r="A20" s="1"/>
      <c r="B20" s="1"/>
      <c r="C20" s="1" t="s">
        <v>474</v>
      </c>
      <c r="D20" s="1">
        <f>IF($E19&gt;LEN(Maestro!$A$2),"",RIGHT(LEFT(Maestro!$A$2,$E20),LEN(LEFT(Maestro!$A$2,$E20))-$E19))</f>
      </c>
      <c r="E20" s="1">
        <v>20</v>
      </c>
      <c r="F20" s="1">
        <f t="shared" si="2"/>
      </c>
      <c r="G20" s="1">
        <f t="shared" si="3"/>
      </c>
      <c r="H20" s="1"/>
      <c r="I20" s="1" t="str">
        <f t="shared" si="0"/>
        <v>N/A</v>
      </c>
      <c r="J20" s="1" t="str">
        <f t="shared" si="1"/>
        <v>N/A</v>
      </c>
      <c r="K20" s="1">
        <f t="shared" si="6"/>
      </c>
      <c r="L20" s="8">
        <f t="shared" si="4"/>
      </c>
      <c r="M20" s="1">
        <f t="shared" si="7"/>
      </c>
      <c r="N20" s="1">
        <f t="shared" si="5"/>
        <v>0</v>
      </c>
      <c r="O20" s="1"/>
    </row>
    <row r="21" spans="1:15" ht="15">
      <c r="A21" s="1"/>
      <c r="B21" s="1"/>
      <c r="C21" s="1" t="s">
        <v>560</v>
      </c>
      <c r="D21" s="1"/>
      <c r="E21" s="1"/>
      <c r="F21" s="1"/>
      <c r="G21" s="1"/>
      <c r="H21" s="1"/>
      <c r="I21" s="1"/>
      <c r="J21" s="1"/>
      <c r="K21" s="1"/>
      <c r="L21" s="8"/>
      <c r="M21" s="1"/>
      <c r="N21" s="1">
        <f>SUM($N$1:$N$20)</f>
        <v>1</v>
      </c>
      <c r="O21" s="1"/>
    </row>
    <row r="22" spans="1:15" ht="15.75">
      <c r="A22" s="1"/>
      <c r="B22" s="1"/>
      <c r="C22" s="1"/>
      <c r="D22" s="2" t="s">
        <v>561</v>
      </c>
      <c r="E22" s="1"/>
      <c r="F22" s="2" t="s">
        <v>562</v>
      </c>
      <c r="G22" s="2" t="s">
        <v>563</v>
      </c>
      <c r="H22" s="2" t="s">
        <v>564</v>
      </c>
      <c r="I22" s="1"/>
      <c r="J22" s="1"/>
      <c r="K22" s="1"/>
      <c r="L22" s="10" t="s">
        <v>565</v>
      </c>
      <c r="M22" s="2" t="s">
        <v>566</v>
      </c>
      <c r="N22" s="1"/>
      <c r="O22" s="1"/>
    </row>
    <row r="23" spans="1:15" ht="15">
      <c r="A23" s="1"/>
      <c r="B23" s="1"/>
      <c r="C23" s="1"/>
      <c r="D23" s="1">
        <f>20-COUNTBLANK(D1:D20)</f>
        <v>8</v>
      </c>
      <c r="E23" s="1"/>
      <c r="F23" s="1" t="str">
        <f>F1&amp;F2&amp;F3&amp;F4&amp;F5&amp;F6&amp;F7&amp;F8&amp;F9&amp;F10&amp;F11&amp;F12&amp;F13&amp;F14&amp;F15&amp;F16&amp;F17&amp;F18&amp;F19&amp;F20</f>
        <v>a**e**e*</v>
      </c>
      <c r="G23" s="1" t="str">
        <f>G1&amp;G2&amp;G3&amp;G4&amp;G5&amp;G6&amp;G7&amp;G8&amp;G9&amp;G10&amp;G11&amp;G12&amp;G13&amp;G14&amp;G15&amp;G16&amp;G17&amp;G18&amp;G19&amp;G20</f>
        <v>*pr*nd*r</v>
      </c>
      <c r="H23" s="1">
        <f>15-COUNTBLANK(H1:H15)-COUNTIF(H1:H15,0)</f>
        <v>0</v>
      </c>
      <c r="I23" s="1"/>
      <c r="J23" s="1"/>
      <c r="K23" s="1"/>
      <c r="L23" s="8" t="str">
        <f>IF(OR(AND($K$1="u",$K$2="q"),AND($K$1="u",$K$2="g"),AND($K$1="ü",$K$2="g")),LEFT(L2&amp;L3&amp;L4&amp;L5&amp;L6&amp;L7&amp;L8&amp;L9&amp;L10&amp;L11&amp;L12&amp;L13&amp;L14&amp;L15&amp;L16&amp;L17&amp;L18&amp;L19&amp;L20,1),LEFT(L1&amp;L2&amp;L3&amp;L4&amp;L5&amp;L6&amp;L7&amp;L8&amp;L9&amp;L10&amp;L11&amp;L12&amp;L13&amp;L14&amp;L15&amp;L16&amp;L17&amp;L18&amp;L19&amp;L20,1))</f>
        <v>e</v>
      </c>
      <c r="M23" s="1">
        <f>IF(LEN(Maestro!$A$2)=2,1,COUNTIF(L1:L20,$L$23))</f>
        <v>1</v>
      </c>
      <c r="N23" s="1"/>
      <c r="O23" s="1"/>
    </row>
    <row r="24" spans="1:15" ht="15.75">
      <c r="A24" s="1"/>
      <c r="B24" s="1"/>
      <c r="C24" s="1"/>
      <c r="D24" s="2" t="s">
        <v>567</v>
      </c>
      <c r="E24" s="1"/>
      <c r="F24" s="2" t="s">
        <v>568</v>
      </c>
      <c r="G24" s="2" t="s">
        <v>569</v>
      </c>
      <c r="H24" s="2" t="s">
        <v>570</v>
      </c>
      <c r="I24" s="1"/>
      <c r="J24" s="1"/>
      <c r="K24" s="1"/>
      <c r="L24" s="10" t="s">
        <v>571</v>
      </c>
      <c r="M24" s="2" t="s">
        <v>572</v>
      </c>
      <c r="N24" s="2" t="s">
        <v>573</v>
      </c>
      <c r="O24" s="1"/>
    </row>
    <row r="25" spans="1:15" ht="15">
      <c r="A25" s="1"/>
      <c r="B25" s="1"/>
      <c r="C25" s="1"/>
      <c r="D25" s="1">
        <f>$F$25-$H$23</f>
        <v>3</v>
      </c>
      <c r="E25" s="1"/>
      <c r="F25" s="1">
        <f>$D$23-COUNTBLANK(I1:I20)</f>
        <v>3</v>
      </c>
      <c r="G25" s="1">
        <f>$D$23-COUNTBLANK(J1:J20)</f>
        <v>5</v>
      </c>
      <c r="H25" s="1" t="str">
        <f>LEFT(Maestro!$A$2,LEN(Maestro!$A$2)-2)</f>
        <v>aprend</v>
      </c>
      <c r="I25" s="1"/>
      <c r="J25" s="1"/>
      <c r="K25" s="1"/>
      <c r="L25" s="8">
        <f>VLOOKUP($L$23,L1:M20,2,FALSE)</f>
        <v>4</v>
      </c>
      <c r="M25" s="1" t="str">
        <f>IF(LEN(Maestro!$A$2)=2,"",LEFT(RIGHT(Maestro!$A$2,LEN(Maestro!$A$2)-$L$25),LEN(RIGHT(Maestro!$A$2,LEN(Maestro!$A$2)-$L$25))-2))</f>
        <v>nd</v>
      </c>
      <c r="N25" s="1">
        <f>LEN($M$25)</f>
        <v>2</v>
      </c>
      <c r="O25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K25" sqref="K25"/>
    </sheetView>
  </sheetViews>
  <sheetFormatPr defaultColWidth="9.140625" defaultRowHeight="12.75"/>
  <cols>
    <col min="1" max="1" width="2.57421875" style="0" bestFit="1" customWidth="1"/>
    <col min="2" max="2" width="3.7109375" style="0" bestFit="1" customWidth="1"/>
    <col min="3" max="3" width="3.140625" style="0" bestFit="1" customWidth="1"/>
    <col min="4" max="4" width="19.57421875" style="0" bestFit="1" customWidth="1"/>
    <col min="5" max="5" width="3.8515625" style="0" bestFit="1" customWidth="1"/>
    <col min="6" max="6" width="20.140625" style="0" bestFit="1" customWidth="1"/>
    <col min="7" max="7" width="25.8515625" style="0" bestFit="1" customWidth="1"/>
    <col min="8" max="8" width="19.00390625" style="0" bestFit="1" customWidth="1"/>
    <col min="9" max="10" width="5.00390625" style="0" bestFit="1" customWidth="1"/>
    <col min="11" max="11" width="10.8515625" style="0" bestFit="1" customWidth="1"/>
    <col min="12" max="12" width="30.00390625" style="0" bestFit="1" customWidth="1"/>
    <col min="13" max="13" width="26.140625" style="0" bestFit="1" customWidth="1"/>
    <col min="14" max="14" width="23.57421875" style="0" bestFit="1" customWidth="1"/>
  </cols>
  <sheetData>
    <row r="1" spans="1:15" ht="15">
      <c r="A1" s="1" t="s">
        <v>530</v>
      </c>
      <c r="B1" s="3" t="s">
        <v>579</v>
      </c>
      <c r="C1" s="1" t="s">
        <v>531</v>
      </c>
      <c r="D1" s="1" t="str">
        <f>IF($E1&gt;LEN(D26),"",LEFT(D26,$E1))</f>
        <v>a</v>
      </c>
      <c r="E1" s="1">
        <v>1</v>
      </c>
      <c r="F1" s="1" t="str">
        <f>IF($E1&gt;$D$23,"",IF(COUNTIF($A$1:$B$15,D1)=1,D1,"*"))</f>
        <v>a</v>
      </c>
      <c r="G1" s="1" t="str">
        <f aca="true" t="shared" si="0" ref="G1:G20">IF($E1&gt;$D$23,"",IF(COUNTIF($C$1:$C$21,D1)=1,D1,"*"))</f>
        <v>*</v>
      </c>
      <c r="H1" s="1">
        <f aca="true" t="shared" si="1" ref="H1:H20">IF(OR(F1&amp;F2=$B$1,F1&amp;F2=$B$2,F1&amp;F2=$B$3,F1&amp;F2=$B$4,F1&amp;F2=$B$5,F1&amp;F2=$B$7,F1&amp;F2=$B$8,F1&amp;F2=$B$9,F1&amp;F2=$B$10,F1&amp;F2=$B$11,F1&amp;F2=$B$12,F1&amp;F2=$B$13,F1&amp;F2=$B$14),F1&amp;F2,"")</f>
      </c>
      <c r="I1" s="1" t="str">
        <f aca="true" t="shared" si="2" ref="I1:I20">IF(E1&gt;$D$23,"N/A",SUBSTITUTE(F1,"*","",1))</f>
        <v>a</v>
      </c>
      <c r="J1" s="1">
        <f aca="true" t="shared" si="3" ref="J1:J20">IF(E1&gt;$D$23,"N/A",SUBSTITUTE(G1,"*","",1))</f>
      </c>
      <c r="K1" s="1" t="str">
        <f>IF($E1&gt;LEN($H$25),"",RIGHT($H$25,$E1))</f>
        <v>d</v>
      </c>
      <c r="L1" s="8">
        <f>IF($E1&gt;$D$23,"",IF(COUNTIF($A$1:$B$15,K1)&gt;=1,K1,""))</f>
      </c>
      <c r="M1" s="1">
        <f>IF(E1&gt;$D$23,"",$D$23-E1-1)</f>
        <v>4</v>
      </c>
      <c r="N1" s="1">
        <f>IF(L1=$L$23,1,0)</f>
        <v>0</v>
      </c>
      <c r="O1" s="1"/>
    </row>
    <row r="2" spans="1:15" ht="15">
      <c r="A2" s="9" t="s">
        <v>532</v>
      </c>
      <c r="B2" s="11" t="s">
        <v>578</v>
      </c>
      <c r="C2" s="1" t="s">
        <v>533</v>
      </c>
      <c r="D2" s="1" t="str">
        <f>IF($E1&gt;LEN($D$26),"",RIGHT(LEFT($D$26,$E2),LEN(LEFT($D$26,$E2))-$E1))</f>
        <v>p</v>
      </c>
      <c r="E2" s="9">
        <v>2</v>
      </c>
      <c r="F2" s="1" t="str">
        <f aca="true" t="shared" si="4" ref="F2:F20">IF($E2&gt;$D$23,"",IF(COUNTIF($A$1:$B$15,D2)=1,D2,"*"))</f>
        <v>*</v>
      </c>
      <c r="G2" s="9" t="str">
        <f t="shared" si="0"/>
        <v>p</v>
      </c>
      <c r="H2" s="1">
        <f t="shared" si="1"/>
      </c>
      <c r="I2" s="1">
        <f t="shared" si="2"/>
      </c>
      <c r="J2" s="1" t="str">
        <f t="shared" si="3"/>
        <v>p</v>
      </c>
      <c r="K2" s="1" t="str">
        <f>IF($E2&gt;LEN($H$25),"",LEFT(RIGHT($H$25,$E2),LEN(RIGHT($H$25,$E2))-E1))</f>
        <v>n</v>
      </c>
      <c r="L2" s="8">
        <f aca="true" t="shared" si="5" ref="L2:L20">IF($E2&gt;$D$23-2,"",IF(COUNTIF($A$1:$B$15,K2)&gt;=1,K2,""))</f>
      </c>
      <c r="M2" s="1">
        <f aca="true" t="shared" si="6" ref="M2:M20">IF(E2&gt;$D$23,"",$D$23-E2-1)</f>
        <v>3</v>
      </c>
      <c r="N2" s="1">
        <f aca="true" t="shared" si="7" ref="N2:N21">IF(L2=$L$23,1,0)</f>
        <v>0</v>
      </c>
      <c r="O2" s="1"/>
    </row>
    <row r="3" spans="1:15" ht="15">
      <c r="A3" s="1" t="s">
        <v>539</v>
      </c>
      <c r="B3" s="3" t="s">
        <v>547</v>
      </c>
      <c r="C3" s="1" t="s">
        <v>536</v>
      </c>
      <c r="D3" s="1" t="str">
        <f aca="true" t="shared" si="8" ref="D3:D20">IF($E2&gt;LEN($D$26),"",RIGHT(LEFT($D$26,$E3),LEN(LEFT($D$26,$E3))-$E2))</f>
        <v>r</v>
      </c>
      <c r="E3" s="1">
        <v>3</v>
      </c>
      <c r="F3" s="1" t="str">
        <f t="shared" si="4"/>
        <v>*</v>
      </c>
      <c r="G3" s="1" t="str">
        <f t="shared" si="0"/>
        <v>r</v>
      </c>
      <c r="H3" s="1">
        <f t="shared" si="1"/>
      </c>
      <c r="I3" s="1">
        <f t="shared" si="2"/>
      </c>
      <c r="J3" s="1" t="str">
        <f t="shared" si="3"/>
        <v>r</v>
      </c>
      <c r="K3" s="1" t="str">
        <f aca="true" t="shared" si="9" ref="K3:K20">IF($E3&gt;LEN($H$25),"",LEFT(RIGHT($H$25,$E3),LEN(RIGHT($H$25,$E3))-E2))</f>
        <v>e</v>
      </c>
      <c r="L3" s="8" t="str">
        <f t="shared" si="5"/>
        <v>e</v>
      </c>
      <c r="M3" s="1">
        <f t="shared" si="6"/>
        <v>2</v>
      </c>
      <c r="N3" s="1">
        <f t="shared" si="7"/>
        <v>1</v>
      </c>
      <c r="O3" s="1"/>
    </row>
    <row r="4" spans="1:15" ht="15">
      <c r="A4" s="3" t="s">
        <v>541</v>
      </c>
      <c r="B4" s="1" t="s">
        <v>545</v>
      </c>
      <c r="C4" s="1" t="s">
        <v>538</v>
      </c>
      <c r="D4" s="1" t="str">
        <f t="shared" si="8"/>
        <v>e</v>
      </c>
      <c r="E4" s="1">
        <v>4</v>
      </c>
      <c r="F4" s="1" t="str">
        <f t="shared" si="4"/>
        <v>e</v>
      </c>
      <c r="G4" s="1" t="str">
        <f t="shared" si="0"/>
        <v>*</v>
      </c>
      <c r="H4" s="1">
        <f t="shared" si="1"/>
      </c>
      <c r="I4" s="1" t="str">
        <f t="shared" si="2"/>
        <v>e</v>
      </c>
      <c r="J4" s="1">
        <f t="shared" si="3"/>
      </c>
      <c r="K4" s="1" t="str">
        <f t="shared" si="9"/>
        <v>r</v>
      </c>
      <c r="L4" s="8">
        <f t="shared" si="5"/>
      </c>
      <c r="M4" s="1">
        <f t="shared" si="6"/>
        <v>1</v>
      </c>
      <c r="N4" s="1">
        <f t="shared" si="7"/>
        <v>0</v>
      </c>
      <c r="O4" s="1"/>
    </row>
    <row r="5" spans="1:15" ht="15">
      <c r="A5" s="1" t="s">
        <v>543</v>
      </c>
      <c r="B5" s="1" t="s">
        <v>551</v>
      </c>
      <c r="C5" s="1" t="s">
        <v>465</v>
      </c>
      <c r="D5" s="1" t="str">
        <f t="shared" si="8"/>
        <v>n</v>
      </c>
      <c r="E5" s="1">
        <v>5</v>
      </c>
      <c r="F5" s="1" t="str">
        <f t="shared" si="4"/>
        <v>*</v>
      </c>
      <c r="G5" s="1" t="str">
        <f t="shared" si="0"/>
        <v>n</v>
      </c>
      <c r="H5" s="1">
        <f t="shared" si="1"/>
      </c>
      <c r="I5" s="1">
        <f t="shared" si="2"/>
      </c>
      <c r="J5" s="1" t="str">
        <f t="shared" si="3"/>
        <v>n</v>
      </c>
      <c r="K5" s="1" t="str">
        <f t="shared" si="9"/>
        <v>p</v>
      </c>
      <c r="L5" s="8">
        <f t="shared" si="5"/>
      </c>
      <c r="M5" s="1">
        <f t="shared" si="6"/>
        <v>0</v>
      </c>
      <c r="N5" s="1">
        <f t="shared" si="7"/>
        <v>0</v>
      </c>
      <c r="O5" s="1"/>
    </row>
    <row r="6" spans="1:15" ht="15">
      <c r="A6" s="3" t="s">
        <v>574</v>
      </c>
      <c r="B6" s="1" t="s">
        <v>841</v>
      </c>
      <c r="C6" s="1" t="s">
        <v>542</v>
      </c>
      <c r="D6" s="1" t="str">
        <f t="shared" si="8"/>
        <v>d</v>
      </c>
      <c r="E6" s="1">
        <v>6</v>
      </c>
      <c r="F6" s="1" t="str">
        <f t="shared" si="4"/>
        <v>*</v>
      </c>
      <c r="G6" s="1" t="str">
        <f t="shared" si="0"/>
        <v>d</v>
      </c>
      <c r="H6" s="1">
        <f t="shared" si="1"/>
      </c>
      <c r="I6" s="1">
        <f t="shared" si="2"/>
      </c>
      <c r="J6" s="1" t="str">
        <f t="shared" si="3"/>
        <v>d</v>
      </c>
      <c r="K6" s="1" t="str">
        <f t="shared" si="9"/>
        <v>a</v>
      </c>
      <c r="L6" s="8">
        <f t="shared" si="5"/>
      </c>
      <c r="M6" s="1">
        <f t="shared" si="6"/>
        <v>-1</v>
      </c>
      <c r="N6" s="1">
        <f t="shared" si="7"/>
        <v>0</v>
      </c>
      <c r="O6" s="1"/>
    </row>
    <row r="7" spans="1:15" ht="15">
      <c r="A7" s="3" t="s">
        <v>534</v>
      </c>
      <c r="B7" s="1" t="s">
        <v>580</v>
      </c>
      <c r="C7" s="1" t="s">
        <v>475</v>
      </c>
      <c r="D7" s="1">
        <f t="shared" si="8"/>
      </c>
      <c r="E7" s="1">
        <v>7</v>
      </c>
      <c r="F7" s="1">
        <f t="shared" si="4"/>
      </c>
      <c r="G7" s="1">
        <f t="shared" si="0"/>
      </c>
      <c r="H7" s="1">
        <f t="shared" si="1"/>
      </c>
      <c r="I7" s="1" t="str">
        <f t="shared" si="2"/>
        <v>N/A</v>
      </c>
      <c r="J7" s="1" t="str">
        <f t="shared" si="3"/>
        <v>N/A</v>
      </c>
      <c r="K7" s="1">
        <f t="shared" si="9"/>
      </c>
      <c r="L7" s="8">
        <f t="shared" si="5"/>
      </c>
      <c r="M7" s="1">
        <f t="shared" si="6"/>
      </c>
      <c r="N7" s="1">
        <f t="shared" si="7"/>
        <v>0</v>
      </c>
      <c r="O7" s="1"/>
    </row>
    <row r="8" spans="1:15" ht="15">
      <c r="A8" s="3" t="s">
        <v>575</v>
      </c>
      <c r="B8" s="1" t="s">
        <v>581</v>
      </c>
      <c r="C8" s="1" t="s">
        <v>544</v>
      </c>
      <c r="D8" s="1">
        <f t="shared" si="8"/>
      </c>
      <c r="E8" s="1">
        <v>8</v>
      </c>
      <c r="F8" s="1">
        <f t="shared" si="4"/>
      </c>
      <c r="G8" s="1">
        <f t="shared" si="0"/>
      </c>
      <c r="H8" s="1">
        <f t="shared" si="1"/>
      </c>
      <c r="I8" s="1" t="str">
        <f t="shared" si="2"/>
        <v>N/A</v>
      </c>
      <c r="J8" s="1" t="str">
        <f t="shared" si="3"/>
        <v>N/A</v>
      </c>
      <c r="K8" s="1">
        <f t="shared" si="9"/>
      </c>
      <c r="L8" s="8">
        <f t="shared" si="5"/>
      </c>
      <c r="M8" s="1">
        <f t="shared" si="6"/>
      </c>
      <c r="N8" s="1">
        <f t="shared" si="7"/>
        <v>0</v>
      </c>
      <c r="O8" s="1"/>
    </row>
    <row r="9" spans="1:15" ht="15">
      <c r="A9" s="3" t="s">
        <v>576</v>
      </c>
      <c r="B9" s="1" t="s">
        <v>582</v>
      </c>
      <c r="C9" s="1" t="s">
        <v>546</v>
      </c>
      <c r="D9" s="1">
        <f t="shared" si="8"/>
      </c>
      <c r="E9" s="1">
        <v>9</v>
      </c>
      <c r="F9" s="1">
        <f t="shared" si="4"/>
      </c>
      <c r="G9" s="1">
        <f t="shared" si="0"/>
      </c>
      <c r="H9" s="1">
        <f t="shared" si="1"/>
      </c>
      <c r="I9" s="1" t="str">
        <f t="shared" si="2"/>
        <v>N/A</v>
      </c>
      <c r="J9" s="1" t="str">
        <f t="shared" si="3"/>
        <v>N/A</v>
      </c>
      <c r="K9" s="1">
        <f t="shared" si="9"/>
      </c>
      <c r="L9" s="8">
        <f t="shared" si="5"/>
      </c>
      <c r="M9" s="1">
        <f t="shared" si="6"/>
      </c>
      <c r="N9" s="1">
        <f t="shared" si="7"/>
        <v>0</v>
      </c>
      <c r="O9" s="1"/>
    </row>
    <row r="10" spans="1:15" ht="15">
      <c r="A10" s="3" t="s">
        <v>577</v>
      </c>
      <c r="B10" s="1" t="s">
        <v>583</v>
      </c>
      <c r="C10" s="1" t="s">
        <v>548</v>
      </c>
      <c r="D10" s="1">
        <f t="shared" si="8"/>
      </c>
      <c r="E10" s="1">
        <v>10</v>
      </c>
      <c r="F10" s="1">
        <f t="shared" si="4"/>
      </c>
      <c r="G10" s="1">
        <f t="shared" si="0"/>
      </c>
      <c r="H10" s="1">
        <f t="shared" si="1"/>
      </c>
      <c r="I10" s="1" t="str">
        <f t="shared" si="2"/>
        <v>N/A</v>
      </c>
      <c r="J10" s="1" t="str">
        <f t="shared" si="3"/>
        <v>N/A</v>
      </c>
      <c r="K10" s="1">
        <f t="shared" si="9"/>
      </c>
      <c r="L10" s="8">
        <f t="shared" si="5"/>
      </c>
      <c r="M10" s="1">
        <f t="shared" si="6"/>
      </c>
      <c r="N10" s="1">
        <f t="shared" si="7"/>
        <v>0</v>
      </c>
      <c r="O10" s="1"/>
    </row>
    <row r="11" spans="1:15" ht="15">
      <c r="A11" s="3" t="s">
        <v>549</v>
      </c>
      <c r="B11" s="1" t="s">
        <v>535</v>
      </c>
      <c r="C11" s="1" t="s">
        <v>550</v>
      </c>
      <c r="D11" s="1">
        <f t="shared" si="8"/>
      </c>
      <c r="E11" s="1">
        <v>11</v>
      </c>
      <c r="F11" s="1">
        <f t="shared" si="4"/>
      </c>
      <c r="G11" s="1">
        <f t="shared" si="0"/>
      </c>
      <c r="H11" s="1">
        <f t="shared" si="1"/>
      </c>
      <c r="I11" s="1" t="str">
        <f t="shared" si="2"/>
        <v>N/A</v>
      </c>
      <c r="J11" s="1" t="str">
        <f t="shared" si="3"/>
        <v>N/A</v>
      </c>
      <c r="K11" s="1">
        <f t="shared" si="9"/>
      </c>
      <c r="L11" s="8">
        <f t="shared" si="5"/>
      </c>
      <c r="M11" s="1">
        <f t="shared" si="6"/>
      </c>
      <c r="N11" s="1">
        <f t="shared" si="7"/>
        <v>0</v>
      </c>
      <c r="O11" s="1"/>
    </row>
    <row r="12" spans="1:15" ht="15">
      <c r="A12" s="3" t="s">
        <v>554</v>
      </c>
      <c r="B12" s="1" t="s">
        <v>537</v>
      </c>
      <c r="C12" s="1" t="s">
        <v>552</v>
      </c>
      <c r="D12" s="1">
        <f t="shared" si="8"/>
      </c>
      <c r="E12" s="1">
        <v>12</v>
      </c>
      <c r="F12" s="1">
        <f t="shared" si="4"/>
      </c>
      <c r="G12" s="1">
        <f t="shared" si="0"/>
      </c>
      <c r="H12" s="1">
        <f t="shared" si="1"/>
      </c>
      <c r="I12" s="1" t="str">
        <f t="shared" si="2"/>
        <v>N/A</v>
      </c>
      <c r="J12" s="1" t="str">
        <f t="shared" si="3"/>
        <v>N/A</v>
      </c>
      <c r="K12" s="1">
        <f t="shared" si="9"/>
      </c>
      <c r="L12" s="8">
        <f t="shared" si="5"/>
      </c>
      <c r="M12" s="1">
        <f t="shared" si="6"/>
      </c>
      <c r="N12" s="1">
        <f t="shared" si="7"/>
        <v>0</v>
      </c>
      <c r="O12" s="1"/>
    </row>
    <row r="13" spans="1:15" ht="15">
      <c r="A13" s="3"/>
      <c r="B13" s="1" t="s">
        <v>540</v>
      </c>
      <c r="C13" s="1" t="s">
        <v>553</v>
      </c>
      <c r="D13" s="1">
        <f t="shared" si="8"/>
      </c>
      <c r="E13" s="1">
        <v>13</v>
      </c>
      <c r="F13" s="1">
        <f t="shared" si="4"/>
      </c>
      <c r="G13" s="1">
        <f t="shared" si="0"/>
      </c>
      <c r="H13" s="1">
        <f t="shared" si="1"/>
      </c>
      <c r="I13" s="1" t="str">
        <f t="shared" si="2"/>
        <v>N/A</v>
      </c>
      <c r="J13" s="1" t="str">
        <f t="shared" si="3"/>
        <v>N/A</v>
      </c>
      <c r="K13" s="1">
        <f t="shared" si="9"/>
      </c>
      <c r="L13" s="8">
        <f t="shared" si="5"/>
      </c>
      <c r="M13" s="1">
        <f t="shared" si="6"/>
      </c>
      <c r="N13" s="1">
        <f t="shared" si="7"/>
        <v>0</v>
      </c>
      <c r="O13" s="1"/>
    </row>
    <row r="14" spans="1:15" ht="15">
      <c r="A14" s="3"/>
      <c r="B14" s="1" t="s">
        <v>584</v>
      </c>
      <c r="C14" s="1" t="s">
        <v>460</v>
      </c>
      <c r="D14" s="1">
        <f t="shared" si="8"/>
      </c>
      <c r="E14" s="1">
        <v>14</v>
      </c>
      <c r="F14" s="1">
        <f t="shared" si="4"/>
      </c>
      <c r="G14" s="1">
        <f t="shared" si="0"/>
      </c>
      <c r="H14" s="1">
        <f t="shared" si="1"/>
      </c>
      <c r="I14" s="1" t="str">
        <f t="shared" si="2"/>
        <v>N/A</v>
      </c>
      <c r="J14" s="1" t="str">
        <f t="shared" si="3"/>
        <v>N/A</v>
      </c>
      <c r="K14" s="1">
        <f t="shared" si="9"/>
      </c>
      <c r="L14" s="8">
        <f t="shared" si="5"/>
      </c>
      <c r="M14" s="1">
        <f t="shared" si="6"/>
      </c>
      <c r="N14" s="1">
        <f t="shared" si="7"/>
        <v>0</v>
      </c>
      <c r="O14" s="1"/>
    </row>
    <row r="15" spans="1:15" ht="15">
      <c r="A15" s="3"/>
      <c r="B15" s="1"/>
      <c r="C15" s="1" t="s">
        <v>555</v>
      </c>
      <c r="D15" s="1">
        <f t="shared" si="8"/>
      </c>
      <c r="E15" s="1">
        <v>15</v>
      </c>
      <c r="F15" s="1">
        <f t="shared" si="4"/>
      </c>
      <c r="G15" s="1">
        <f t="shared" si="0"/>
      </c>
      <c r="H15" s="1">
        <f t="shared" si="1"/>
      </c>
      <c r="I15" s="1" t="str">
        <f t="shared" si="2"/>
        <v>N/A</v>
      </c>
      <c r="J15" s="1" t="str">
        <f t="shared" si="3"/>
        <v>N/A</v>
      </c>
      <c r="K15" s="1">
        <f t="shared" si="9"/>
      </c>
      <c r="L15" s="8">
        <f t="shared" si="5"/>
      </c>
      <c r="M15" s="1">
        <f t="shared" si="6"/>
      </c>
      <c r="N15" s="1">
        <f t="shared" si="7"/>
        <v>0</v>
      </c>
      <c r="O15" s="1"/>
    </row>
    <row r="16" spans="1:15" ht="15">
      <c r="A16" s="1"/>
      <c r="B16" s="1"/>
      <c r="C16" s="1" t="s">
        <v>556</v>
      </c>
      <c r="D16" s="1">
        <f t="shared" si="8"/>
      </c>
      <c r="E16" s="1">
        <v>16</v>
      </c>
      <c r="F16" s="1">
        <f t="shared" si="4"/>
      </c>
      <c r="G16" s="1">
        <f t="shared" si="0"/>
      </c>
      <c r="H16" s="1">
        <f t="shared" si="1"/>
      </c>
      <c r="I16" s="1" t="str">
        <f t="shared" si="2"/>
        <v>N/A</v>
      </c>
      <c r="J16" s="1" t="str">
        <f t="shared" si="3"/>
        <v>N/A</v>
      </c>
      <c r="K16" s="1">
        <f t="shared" si="9"/>
      </c>
      <c r="L16" s="8">
        <f t="shared" si="5"/>
      </c>
      <c r="M16" s="1">
        <f t="shared" si="6"/>
      </c>
      <c r="N16" s="1">
        <f t="shared" si="7"/>
        <v>0</v>
      </c>
      <c r="O16" s="1"/>
    </row>
    <row r="17" spans="1:15" ht="15">
      <c r="A17" s="1"/>
      <c r="B17" s="1"/>
      <c r="C17" s="1" t="s">
        <v>557</v>
      </c>
      <c r="D17" s="1">
        <f t="shared" si="8"/>
      </c>
      <c r="E17" s="1">
        <v>17</v>
      </c>
      <c r="F17" s="1">
        <f t="shared" si="4"/>
      </c>
      <c r="G17" s="1">
        <f t="shared" si="0"/>
      </c>
      <c r="H17" s="1">
        <f t="shared" si="1"/>
      </c>
      <c r="I17" s="1" t="str">
        <f t="shared" si="2"/>
        <v>N/A</v>
      </c>
      <c r="J17" s="1" t="str">
        <f t="shared" si="3"/>
        <v>N/A</v>
      </c>
      <c r="K17" s="1">
        <f t="shared" si="9"/>
      </c>
      <c r="L17" s="8">
        <f t="shared" si="5"/>
      </c>
      <c r="M17" s="1">
        <f t="shared" si="6"/>
      </c>
      <c r="N17" s="1">
        <f t="shared" si="7"/>
        <v>0</v>
      </c>
      <c r="O17" s="1"/>
    </row>
    <row r="18" spans="1:15" ht="15">
      <c r="A18" s="1"/>
      <c r="B18" s="1"/>
      <c r="C18" s="1" t="s">
        <v>558</v>
      </c>
      <c r="D18" s="1">
        <f t="shared" si="8"/>
      </c>
      <c r="E18" s="1">
        <v>18</v>
      </c>
      <c r="F18" s="1">
        <f t="shared" si="4"/>
      </c>
      <c r="G18" s="1">
        <f t="shared" si="0"/>
      </c>
      <c r="H18" s="1">
        <f t="shared" si="1"/>
      </c>
      <c r="I18" s="1" t="str">
        <f t="shared" si="2"/>
        <v>N/A</v>
      </c>
      <c r="J18" s="1" t="str">
        <f t="shared" si="3"/>
        <v>N/A</v>
      </c>
      <c r="K18" s="1">
        <f t="shared" si="9"/>
      </c>
      <c r="L18" s="8">
        <f t="shared" si="5"/>
      </c>
      <c r="M18" s="1">
        <f t="shared" si="6"/>
      </c>
      <c r="N18" s="1">
        <f t="shared" si="7"/>
        <v>0</v>
      </c>
      <c r="O18" s="1"/>
    </row>
    <row r="19" spans="1:15" ht="15">
      <c r="A19" s="1"/>
      <c r="B19" s="1"/>
      <c r="C19" s="1" t="s">
        <v>559</v>
      </c>
      <c r="D19" s="1">
        <f t="shared" si="8"/>
      </c>
      <c r="E19" s="1">
        <v>19</v>
      </c>
      <c r="F19" s="1">
        <f t="shared" si="4"/>
      </c>
      <c r="G19" s="1">
        <f t="shared" si="0"/>
      </c>
      <c r="H19" s="1">
        <f t="shared" si="1"/>
      </c>
      <c r="I19" s="1" t="str">
        <f t="shared" si="2"/>
        <v>N/A</v>
      </c>
      <c r="J19" s="1" t="str">
        <f t="shared" si="3"/>
        <v>N/A</v>
      </c>
      <c r="K19" s="1">
        <f t="shared" si="9"/>
      </c>
      <c r="L19" s="8">
        <f t="shared" si="5"/>
      </c>
      <c r="M19" s="1">
        <f t="shared" si="6"/>
      </c>
      <c r="N19" s="1">
        <f t="shared" si="7"/>
        <v>0</v>
      </c>
      <c r="O19" s="1"/>
    </row>
    <row r="20" spans="1:15" ht="15">
      <c r="A20" s="1"/>
      <c r="B20" s="1"/>
      <c r="C20" s="1" t="s">
        <v>474</v>
      </c>
      <c r="D20" s="1">
        <f t="shared" si="8"/>
      </c>
      <c r="E20" s="1">
        <v>20</v>
      </c>
      <c r="F20" s="1">
        <f t="shared" si="4"/>
      </c>
      <c r="G20" s="1">
        <f t="shared" si="0"/>
      </c>
      <c r="H20" s="1">
        <f t="shared" si="1"/>
      </c>
      <c r="I20" s="1" t="str">
        <f t="shared" si="2"/>
        <v>N/A</v>
      </c>
      <c r="J20" s="1" t="str">
        <f t="shared" si="3"/>
        <v>N/A</v>
      </c>
      <c r="K20" s="1">
        <f t="shared" si="9"/>
      </c>
      <c r="L20" s="8">
        <f t="shared" si="5"/>
      </c>
      <c r="M20" s="1">
        <f t="shared" si="6"/>
      </c>
      <c r="N20" s="1">
        <f t="shared" si="7"/>
        <v>0</v>
      </c>
      <c r="O20" s="1"/>
    </row>
    <row r="21" spans="1:15" ht="15">
      <c r="A21" s="1"/>
      <c r="B21" s="1"/>
      <c r="C21" s="1" t="s">
        <v>560</v>
      </c>
      <c r="D21" s="1"/>
      <c r="E21" s="1"/>
      <c r="F21" s="1"/>
      <c r="G21" s="1"/>
      <c r="H21" s="8">
        <f>H1&amp;H2&amp;H3&amp;H4&amp;H5&amp;H6&amp;H7&amp;H8&amp;H9&amp;H10&amp;H11&amp;H12&amp;H13&amp;H14&amp;H15&amp;H16&amp;H17&amp;H18</f>
      </c>
      <c r="I21" s="1"/>
      <c r="J21" s="1"/>
      <c r="L21" s="8"/>
      <c r="M21" s="1"/>
      <c r="N21" s="1">
        <f t="shared" si="7"/>
        <v>0</v>
      </c>
      <c r="O21" s="1"/>
    </row>
    <row r="22" spans="1:15" ht="15.75">
      <c r="A22" s="1"/>
      <c r="B22" s="1"/>
      <c r="C22" s="1"/>
      <c r="D22" s="2" t="s">
        <v>561</v>
      </c>
      <c r="E22" s="1"/>
      <c r="F22" s="2" t="s">
        <v>562</v>
      </c>
      <c r="G22" s="2" t="s">
        <v>563</v>
      </c>
      <c r="H22" s="2" t="s">
        <v>564</v>
      </c>
      <c r="I22" s="1"/>
      <c r="J22" s="1"/>
      <c r="K22" s="2" t="s">
        <v>840</v>
      </c>
      <c r="L22" s="10" t="s">
        <v>565</v>
      </c>
      <c r="M22" s="2" t="s">
        <v>566</v>
      </c>
      <c r="N22" s="1"/>
      <c r="O22" s="1"/>
    </row>
    <row r="23" spans="1:15" ht="15">
      <c r="A23" s="1"/>
      <c r="B23" s="1"/>
      <c r="C23" s="1"/>
      <c r="D23" s="1">
        <f>20-COUNTBLANK(D1:D20)</f>
        <v>6</v>
      </c>
      <c r="E23" s="1"/>
      <c r="F23" s="1" t="str">
        <f>F1&amp;F2&amp;F3&amp;F4&amp;F5&amp;F6&amp;F7&amp;F8&amp;F9&amp;F10&amp;F11&amp;F12&amp;F13&amp;F14&amp;F15&amp;F16&amp;F17&amp;F18&amp;F19&amp;F20</f>
        <v>a**e**</v>
      </c>
      <c r="G23" s="1" t="str">
        <f>G1&amp;G2&amp;G3&amp;G4&amp;G5&amp;G6&amp;G7&amp;G8&amp;G9&amp;G10&amp;G11&amp;G12&amp;G13&amp;G14&amp;G15&amp;G16&amp;G17&amp;G18&amp;G19&amp;G20</f>
        <v>*pr*nd</v>
      </c>
      <c r="H23" s="1">
        <f>15-COUNTBLANK(H1:H15)-COUNTIF(H1:H15,0)</f>
        <v>0</v>
      </c>
      <c r="I23" s="1"/>
      <c r="J23" s="1"/>
      <c r="K23" s="1">
        <f>IF(COUNTIF($B$7:$B$13,RIGHT(H21,2))&gt;=1,"",IF(H23&gt;1,RIGHT(H21,(H23-1)*2),H21))</f>
      </c>
      <c r="L23" s="8" t="str">
        <f>IF(AND(H23&gt;=1,COUNTIF($B$1:$B$6,H21)),LEFT(K23,1),IF(OR(AND($K$1="u",$K$2="q"),AND($K$1="u",$K$2="g"),AND($K$1="ü",$K$2="g")),LEFT(L2&amp;L3&amp;L4&amp;L5&amp;L6&amp;L7&amp;L8&amp;L9&amp;L10&amp;L11&amp;L12&amp;L13&amp;L14&amp;L15&amp;L16&amp;L17&amp;L18&amp;L19&amp;L20,1),LEFT(L1&amp;L2&amp;L3&amp;L4&amp;L5&amp;L6&amp;L7&amp;L8&amp;L9&amp;L10&amp;L11&amp;L12&amp;L13&amp;L14&amp;L15&amp;L16&amp;L17&amp;L18&amp;L19&amp;L20,1)))</f>
        <v>e</v>
      </c>
      <c r="M23" s="1">
        <f>IF(AND(NOT(K24=""),H23&gt;=1),K24,IF(LEN(Maestro!$A$2)=2,1,COUNTIF(L1:L20,$L$23)))</f>
        <v>1</v>
      </c>
      <c r="N23" s="1"/>
      <c r="O23" s="1"/>
    </row>
    <row r="24" spans="1:15" ht="15.75">
      <c r="A24" s="1"/>
      <c r="B24" s="1"/>
      <c r="C24" s="1"/>
      <c r="D24" s="2" t="s">
        <v>567</v>
      </c>
      <c r="E24" s="1"/>
      <c r="F24" s="2" t="s">
        <v>568</v>
      </c>
      <c r="G24" s="2" t="s">
        <v>569</v>
      </c>
      <c r="H24" s="2" t="s">
        <v>570</v>
      </c>
      <c r="I24" s="1"/>
      <c r="J24" s="1"/>
      <c r="K24" s="1">
        <f>IF(K23="","",COUNTIF(H1:H20,K23))</f>
      </c>
      <c r="L24" s="10" t="s">
        <v>571</v>
      </c>
      <c r="M24" s="2" t="s">
        <v>572</v>
      </c>
      <c r="N24" s="2" t="s">
        <v>573</v>
      </c>
      <c r="O24" s="1"/>
    </row>
    <row r="25" spans="1:15" ht="15">
      <c r="A25" s="1"/>
      <c r="B25" s="1"/>
      <c r="C25" s="1"/>
      <c r="D25" s="1">
        <f>$F$25-$H$23</f>
        <v>2</v>
      </c>
      <c r="E25" s="1"/>
      <c r="F25" s="1">
        <f>$D$23-COUNTBLANK(I1:I20)</f>
        <v>2</v>
      </c>
      <c r="G25" s="1">
        <f>$D$23-COUNTBLANK(J1:J20)</f>
        <v>4</v>
      </c>
      <c r="H25" s="1" t="str">
        <f>LEFT(Maestro!$B$4,LEN(Maestro!$B$4)-2)</f>
        <v>aprend</v>
      </c>
      <c r="I25" s="1"/>
      <c r="J25" s="1"/>
      <c r="K25" s="1"/>
      <c r="L25" s="8">
        <f>VLOOKUP($L$23,L1:M20,2,FALSE)</f>
        <v>2</v>
      </c>
      <c r="M25" s="1" t="str">
        <f>IF(LEN(Maestro!$A$2)=2,"",LEFT(RIGHT(Maestro!$A$2,LEN(Maestro!$A$2)-$L$25),LEN(RIGHT(Maestro!$A$2,LEN(Maestro!$A$2)-$L$25))-2))</f>
        <v>rend</v>
      </c>
      <c r="N25" s="1">
        <f>LEN($M$25)</f>
        <v>4</v>
      </c>
      <c r="O25" s="1"/>
    </row>
    <row r="26" ht="12.75">
      <c r="D26" t="str">
        <f>LEFT(Maestro!$B$5,LEN(Maestro!B5)-1)</f>
        <v>aprend</v>
      </c>
    </row>
  </sheetData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K25" sqref="K25"/>
    </sheetView>
  </sheetViews>
  <sheetFormatPr defaultColWidth="9.140625" defaultRowHeight="12.75"/>
  <cols>
    <col min="1" max="1" width="2.57421875" style="0" bestFit="1" customWidth="1"/>
    <col min="2" max="2" width="3.7109375" style="0" bestFit="1" customWidth="1"/>
    <col min="3" max="3" width="3.140625" style="0" bestFit="1" customWidth="1"/>
    <col min="4" max="4" width="19.57421875" style="0" bestFit="1" customWidth="1"/>
    <col min="5" max="5" width="3.8515625" style="0" bestFit="1" customWidth="1"/>
    <col min="6" max="6" width="20.140625" style="0" bestFit="1" customWidth="1"/>
    <col min="7" max="7" width="25.8515625" style="0" bestFit="1" customWidth="1"/>
    <col min="8" max="8" width="19.00390625" style="0" bestFit="1" customWidth="1"/>
    <col min="9" max="10" width="5.00390625" style="0" bestFit="1" customWidth="1"/>
    <col min="11" max="11" width="3.140625" style="0" bestFit="1" customWidth="1"/>
    <col min="12" max="12" width="30.00390625" style="0" bestFit="1" customWidth="1"/>
    <col min="13" max="13" width="26.140625" style="0" bestFit="1" customWidth="1"/>
    <col min="14" max="14" width="23.57421875" style="0" bestFit="1" customWidth="1"/>
  </cols>
  <sheetData>
    <row r="1" spans="1:15" ht="15">
      <c r="A1" s="1" t="s">
        <v>530</v>
      </c>
      <c r="B1" s="3" t="s">
        <v>579</v>
      </c>
      <c r="C1" s="1" t="s">
        <v>531</v>
      </c>
      <c r="D1" s="1" t="str">
        <f>IF($E1&gt;LEN(D26),"",LEFT(D26,$E1))</f>
        <v>a</v>
      </c>
      <c r="E1" s="1">
        <v>1</v>
      </c>
      <c r="F1" s="1" t="str">
        <f>IF($E1&gt;$D$23,"",IF(COUNTIF($A$1:$B$15,D1)=1,D1,"*"))</f>
        <v>a</v>
      </c>
      <c r="G1" s="1" t="str">
        <f aca="true" t="shared" si="0" ref="G1:G20">IF($E1&gt;$D$23,"",IF(COUNTIF($C$1:$C$21,D1)=1,D1,"*"))</f>
        <v>*</v>
      </c>
      <c r="H1" s="1">
        <f aca="true" t="shared" si="1" ref="H1:H20">IF(OR(F1&amp;F2=$B$1,F1&amp;F2=$B$2,F1&amp;F2=$B$3,F1&amp;F2=$B$4,F1&amp;F2=$B$5,F1&amp;F2=$B$7,F1&amp;F2=$B$8,F1&amp;F2=$B$9,F1&amp;F2=$B$10,F1&amp;F2=$B$11,F1&amp;F2=$B$12,F1&amp;F2=$B$13,F1&amp;F2=$B$14),F1&amp;F2,"")</f>
      </c>
      <c r="I1" s="1" t="str">
        <f aca="true" t="shared" si="2" ref="I1:I20">IF(E1&gt;$D$23,"N/A",SUBSTITUTE(F1,"*","",1))</f>
        <v>a</v>
      </c>
      <c r="J1" s="1">
        <f aca="true" t="shared" si="3" ref="J1:J20">IF(E1&gt;$D$23,"N/A",SUBSTITUTE(G1,"*","",1))</f>
      </c>
      <c r="K1" s="1" t="str">
        <f>IF($E1&gt;LEN($H$25),"",RIGHT($H$25,$E1))</f>
        <v>d</v>
      </c>
      <c r="L1" s="8">
        <f aca="true" t="shared" si="4" ref="L1:L20">IF($E1&gt;$D$23,"",IF(COUNTIF($A$1:$B$15,K1)&gt;=1,K1,""))</f>
      </c>
      <c r="M1" s="1">
        <f>IF(E1&gt;$D$23,"",$D$23-E1)</f>
        <v>5</v>
      </c>
      <c r="N1" s="1">
        <v>20</v>
      </c>
      <c r="O1" s="1"/>
    </row>
    <row r="2" spans="1:15" ht="15">
      <c r="A2" s="9" t="s">
        <v>532</v>
      </c>
      <c r="B2" s="11" t="s">
        <v>578</v>
      </c>
      <c r="C2" s="1" t="s">
        <v>533</v>
      </c>
      <c r="D2" s="1" t="str">
        <f>IF($E1&gt;LEN($D$26),"",RIGHT(LEFT($D$26,$E2),LEN(LEFT($D$26,$E2))-$E1))</f>
        <v>p</v>
      </c>
      <c r="E2" s="9">
        <v>2</v>
      </c>
      <c r="F2" s="1" t="str">
        <f aca="true" t="shared" si="5" ref="F2:F20">IF($E2&gt;$D$23,"",IF(COUNTIF($A$1:$B$15,D2)=1,D2,"*"))</f>
        <v>*</v>
      </c>
      <c r="G2" s="9" t="str">
        <f t="shared" si="0"/>
        <v>p</v>
      </c>
      <c r="H2" s="1">
        <f t="shared" si="1"/>
      </c>
      <c r="I2" s="1">
        <f t="shared" si="2"/>
      </c>
      <c r="J2" s="1" t="str">
        <f t="shared" si="3"/>
        <v>p</v>
      </c>
      <c r="K2" s="1" t="str">
        <f aca="true" t="shared" si="6" ref="K2:K20">IF($E1&gt;LEN($H$25),"",LEFT(RIGHT($H$25,$E2),LEN(RIGHT($H$25,$E2))-$E1))</f>
        <v>n</v>
      </c>
      <c r="L2" s="8">
        <f t="shared" si="4"/>
      </c>
      <c r="M2" s="1">
        <f aca="true" t="shared" si="7" ref="M2:M20">IF(E2&gt;$D$23,"",$D$23-E2)</f>
        <v>4</v>
      </c>
      <c r="N2" s="1">
        <v>19</v>
      </c>
      <c r="O2" s="1"/>
    </row>
    <row r="3" spans="1:15" ht="15">
      <c r="A3" s="1" t="s">
        <v>539</v>
      </c>
      <c r="B3" s="3" t="s">
        <v>547</v>
      </c>
      <c r="C3" s="1" t="s">
        <v>536</v>
      </c>
      <c r="D3" s="1" t="str">
        <f aca="true" t="shared" si="8" ref="D3:D20">IF($E2&gt;LEN($D$26),"",RIGHT(LEFT($D$26,$E3),LEN(LEFT($D$26,$E3))-$E2))</f>
        <v>r</v>
      </c>
      <c r="E3" s="1">
        <v>3</v>
      </c>
      <c r="F3" s="1" t="str">
        <f t="shared" si="5"/>
        <v>*</v>
      </c>
      <c r="G3" s="1" t="str">
        <f t="shared" si="0"/>
        <v>r</v>
      </c>
      <c r="H3" s="1">
        <f t="shared" si="1"/>
      </c>
      <c r="I3" s="1">
        <f t="shared" si="2"/>
      </c>
      <c r="J3" s="1" t="str">
        <f t="shared" si="3"/>
        <v>r</v>
      </c>
      <c r="K3" s="1" t="str">
        <f t="shared" si="6"/>
        <v>e</v>
      </c>
      <c r="L3" s="8" t="str">
        <f t="shared" si="4"/>
        <v>e</v>
      </c>
      <c r="M3" s="1">
        <f t="shared" si="7"/>
        <v>3</v>
      </c>
      <c r="N3" s="1">
        <v>18</v>
      </c>
      <c r="O3" s="1"/>
    </row>
    <row r="4" spans="1:15" ht="15">
      <c r="A4" s="3" t="s">
        <v>541</v>
      </c>
      <c r="B4" s="1" t="s">
        <v>545</v>
      </c>
      <c r="C4" s="1" t="s">
        <v>538</v>
      </c>
      <c r="D4" s="1" t="str">
        <f t="shared" si="8"/>
        <v>e</v>
      </c>
      <c r="E4" s="1">
        <v>4</v>
      </c>
      <c r="F4" s="1" t="str">
        <f t="shared" si="5"/>
        <v>e</v>
      </c>
      <c r="G4" s="1" t="str">
        <f t="shared" si="0"/>
        <v>*</v>
      </c>
      <c r="H4" s="1">
        <f t="shared" si="1"/>
      </c>
      <c r="I4" s="1" t="str">
        <f t="shared" si="2"/>
        <v>e</v>
      </c>
      <c r="J4" s="1">
        <f t="shared" si="3"/>
      </c>
      <c r="K4" s="1" t="str">
        <f t="shared" si="6"/>
        <v>r</v>
      </c>
      <c r="L4" s="8">
        <f t="shared" si="4"/>
      </c>
      <c r="M4" s="1">
        <f t="shared" si="7"/>
        <v>2</v>
      </c>
      <c r="N4" s="1">
        <v>17</v>
      </c>
      <c r="O4" s="1"/>
    </row>
    <row r="5" spans="1:15" ht="15">
      <c r="A5" s="1" t="s">
        <v>543</v>
      </c>
      <c r="B5" s="1" t="s">
        <v>551</v>
      </c>
      <c r="C5" s="1" t="s">
        <v>465</v>
      </c>
      <c r="D5" s="1" t="str">
        <f t="shared" si="8"/>
        <v>n</v>
      </c>
      <c r="E5" s="1">
        <v>5</v>
      </c>
      <c r="F5" s="1" t="str">
        <f t="shared" si="5"/>
        <v>*</v>
      </c>
      <c r="G5" s="1" t="str">
        <f t="shared" si="0"/>
        <v>n</v>
      </c>
      <c r="H5" s="1">
        <f t="shared" si="1"/>
      </c>
      <c r="I5" s="1">
        <f t="shared" si="2"/>
      </c>
      <c r="J5" s="1" t="str">
        <f t="shared" si="3"/>
        <v>n</v>
      </c>
      <c r="K5" s="1" t="str">
        <f t="shared" si="6"/>
        <v>p</v>
      </c>
      <c r="L5" s="8">
        <f t="shared" si="4"/>
      </c>
      <c r="M5" s="1">
        <f t="shared" si="7"/>
        <v>1</v>
      </c>
      <c r="N5" s="1">
        <v>16</v>
      </c>
      <c r="O5" s="1"/>
    </row>
    <row r="6" spans="1:15" ht="15">
      <c r="A6" s="3" t="s">
        <v>574</v>
      </c>
      <c r="B6" s="1" t="s">
        <v>841</v>
      </c>
      <c r="C6" s="1" t="s">
        <v>542</v>
      </c>
      <c r="D6" s="1" t="str">
        <f t="shared" si="8"/>
        <v>d</v>
      </c>
      <c r="E6" s="1">
        <v>6</v>
      </c>
      <c r="F6" s="1" t="str">
        <f t="shared" si="5"/>
        <v>*</v>
      </c>
      <c r="G6" s="1" t="str">
        <f t="shared" si="0"/>
        <v>d</v>
      </c>
      <c r="H6" s="1">
        <f t="shared" si="1"/>
      </c>
      <c r="I6" s="1">
        <f t="shared" si="2"/>
      </c>
      <c r="J6" s="1" t="str">
        <f t="shared" si="3"/>
        <v>d</v>
      </c>
      <c r="K6" s="1" t="str">
        <f t="shared" si="6"/>
        <v>a</v>
      </c>
      <c r="L6" s="8" t="str">
        <f t="shared" si="4"/>
        <v>a</v>
      </c>
      <c r="M6" s="1">
        <f t="shared" si="7"/>
        <v>0</v>
      </c>
      <c r="N6" s="1">
        <v>15</v>
      </c>
      <c r="O6" s="1"/>
    </row>
    <row r="7" spans="1:15" ht="15">
      <c r="A7" s="3" t="s">
        <v>534</v>
      </c>
      <c r="B7" s="1" t="s">
        <v>580</v>
      </c>
      <c r="C7" s="1" t="s">
        <v>475</v>
      </c>
      <c r="D7" s="1">
        <f t="shared" si="8"/>
      </c>
      <c r="E7" s="1">
        <v>7</v>
      </c>
      <c r="F7" s="1">
        <f t="shared" si="5"/>
      </c>
      <c r="G7" s="1">
        <f t="shared" si="0"/>
      </c>
      <c r="H7" s="1">
        <f t="shared" si="1"/>
      </c>
      <c r="I7" s="1" t="str">
        <f t="shared" si="2"/>
        <v>N/A</v>
      </c>
      <c r="J7" s="1" t="str">
        <f t="shared" si="3"/>
        <v>N/A</v>
      </c>
      <c r="K7" s="1">
        <f t="shared" si="6"/>
      </c>
      <c r="L7" s="8">
        <f t="shared" si="4"/>
      </c>
      <c r="M7" s="1">
        <f t="shared" si="7"/>
      </c>
      <c r="N7" s="1">
        <v>14</v>
      </c>
      <c r="O7" s="1"/>
    </row>
    <row r="8" spans="1:15" ht="15">
      <c r="A8" s="3" t="s">
        <v>575</v>
      </c>
      <c r="B8" s="1" t="s">
        <v>581</v>
      </c>
      <c r="C8" s="1" t="s">
        <v>544</v>
      </c>
      <c r="D8" s="1">
        <f t="shared" si="8"/>
      </c>
      <c r="E8" s="1">
        <v>8</v>
      </c>
      <c r="F8" s="1">
        <f t="shared" si="5"/>
      </c>
      <c r="G8" s="1">
        <f t="shared" si="0"/>
      </c>
      <c r="H8" s="1">
        <f t="shared" si="1"/>
      </c>
      <c r="I8" s="1" t="str">
        <f t="shared" si="2"/>
        <v>N/A</v>
      </c>
      <c r="J8" s="1" t="str">
        <f t="shared" si="3"/>
        <v>N/A</v>
      </c>
      <c r="K8" s="1">
        <f t="shared" si="6"/>
      </c>
      <c r="L8" s="8">
        <f t="shared" si="4"/>
      </c>
      <c r="M8" s="1">
        <f t="shared" si="7"/>
      </c>
      <c r="N8" s="1">
        <v>13</v>
      </c>
      <c r="O8" s="1"/>
    </row>
    <row r="9" spans="1:15" ht="15">
      <c r="A9" s="3" t="s">
        <v>576</v>
      </c>
      <c r="B9" s="1" t="s">
        <v>582</v>
      </c>
      <c r="C9" s="1" t="s">
        <v>546</v>
      </c>
      <c r="D9" s="1">
        <f t="shared" si="8"/>
      </c>
      <c r="E9" s="1">
        <v>9</v>
      </c>
      <c r="F9" s="1">
        <f t="shared" si="5"/>
      </c>
      <c r="G9" s="1">
        <f t="shared" si="0"/>
      </c>
      <c r="H9" s="1">
        <f t="shared" si="1"/>
      </c>
      <c r="I9" s="1" t="str">
        <f t="shared" si="2"/>
        <v>N/A</v>
      </c>
      <c r="J9" s="1" t="str">
        <f t="shared" si="3"/>
        <v>N/A</v>
      </c>
      <c r="K9" s="1">
        <f t="shared" si="6"/>
      </c>
      <c r="L9" s="8">
        <f t="shared" si="4"/>
      </c>
      <c r="M9" s="1">
        <f t="shared" si="7"/>
      </c>
      <c r="N9" s="1">
        <v>12</v>
      </c>
      <c r="O9" s="1"/>
    </row>
    <row r="10" spans="1:15" ht="15">
      <c r="A10" s="3" t="s">
        <v>577</v>
      </c>
      <c r="B10" s="1" t="s">
        <v>583</v>
      </c>
      <c r="C10" s="1" t="s">
        <v>548</v>
      </c>
      <c r="D10" s="1">
        <f t="shared" si="8"/>
      </c>
      <c r="E10" s="1">
        <v>10</v>
      </c>
      <c r="F10" s="1">
        <f t="shared" si="5"/>
      </c>
      <c r="G10" s="1">
        <f t="shared" si="0"/>
      </c>
      <c r="H10" s="1">
        <f t="shared" si="1"/>
      </c>
      <c r="I10" s="1" t="str">
        <f t="shared" si="2"/>
        <v>N/A</v>
      </c>
      <c r="J10" s="1" t="str">
        <f t="shared" si="3"/>
        <v>N/A</v>
      </c>
      <c r="K10" s="1">
        <f t="shared" si="6"/>
      </c>
      <c r="L10" s="8">
        <f t="shared" si="4"/>
      </c>
      <c r="M10" s="1">
        <f t="shared" si="7"/>
      </c>
      <c r="N10" s="1">
        <v>11</v>
      </c>
      <c r="O10" s="1"/>
    </row>
    <row r="11" spans="1:15" ht="15">
      <c r="A11" s="3" t="s">
        <v>549</v>
      </c>
      <c r="B11" s="1" t="s">
        <v>535</v>
      </c>
      <c r="C11" s="1" t="s">
        <v>550</v>
      </c>
      <c r="D11" s="1">
        <f t="shared" si="8"/>
      </c>
      <c r="E11" s="1">
        <v>11</v>
      </c>
      <c r="F11" s="1">
        <f t="shared" si="5"/>
      </c>
      <c r="G11" s="1">
        <f t="shared" si="0"/>
      </c>
      <c r="H11" s="1">
        <f t="shared" si="1"/>
      </c>
      <c r="I11" s="1" t="str">
        <f t="shared" si="2"/>
        <v>N/A</v>
      </c>
      <c r="J11" s="1" t="str">
        <f t="shared" si="3"/>
        <v>N/A</v>
      </c>
      <c r="K11" s="1">
        <f t="shared" si="6"/>
      </c>
      <c r="L11" s="8">
        <f t="shared" si="4"/>
      </c>
      <c r="M11" s="1">
        <f t="shared" si="7"/>
      </c>
      <c r="N11" s="1">
        <v>10</v>
      </c>
      <c r="O11" s="1"/>
    </row>
    <row r="12" spans="1:15" ht="15">
      <c r="A12" s="3" t="s">
        <v>554</v>
      </c>
      <c r="B12" s="1" t="s">
        <v>537</v>
      </c>
      <c r="C12" s="1" t="s">
        <v>552</v>
      </c>
      <c r="D12" s="1">
        <f t="shared" si="8"/>
      </c>
      <c r="E12" s="1">
        <v>12</v>
      </c>
      <c r="F12" s="1">
        <f t="shared" si="5"/>
      </c>
      <c r="G12" s="1">
        <f t="shared" si="0"/>
      </c>
      <c r="H12" s="1">
        <f t="shared" si="1"/>
      </c>
      <c r="I12" s="1" t="str">
        <f t="shared" si="2"/>
        <v>N/A</v>
      </c>
      <c r="J12" s="1" t="str">
        <f t="shared" si="3"/>
        <v>N/A</v>
      </c>
      <c r="K12" s="1">
        <f t="shared" si="6"/>
      </c>
      <c r="L12" s="8">
        <f t="shared" si="4"/>
      </c>
      <c r="M12" s="1">
        <f t="shared" si="7"/>
      </c>
      <c r="N12" s="1">
        <v>9</v>
      </c>
      <c r="O12" s="1"/>
    </row>
    <row r="13" spans="1:15" ht="15">
      <c r="A13" s="3"/>
      <c r="B13" s="1" t="s">
        <v>540</v>
      </c>
      <c r="C13" s="1" t="s">
        <v>553</v>
      </c>
      <c r="D13" s="1">
        <f t="shared" si="8"/>
      </c>
      <c r="E13" s="1">
        <v>13</v>
      </c>
      <c r="F13" s="1">
        <f t="shared" si="5"/>
      </c>
      <c r="G13" s="1">
        <f t="shared" si="0"/>
      </c>
      <c r="H13" s="1">
        <f t="shared" si="1"/>
      </c>
      <c r="I13" s="1" t="str">
        <f t="shared" si="2"/>
        <v>N/A</v>
      </c>
      <c r="J13" s="1" t="str">
        <f t="shared" si="3"/>
        <v>N/A</v>
      </c>
      <c r="K13" s="1">
        <f t="shared" si="6"/>
      </c>
      <c r="L13" s="8">
        <f t="shared" si="4"/>
      </c>
      <c r="M13" s="1">
        <f t="shared" si="7"/>
      </c>
      <c r="N13" s="1">
        <v>8</v>
      </c>
      <c r="O13" s="1"/>
    </row>
    <row r="14" spans="1:15" ht="15">
      <c r="A14" s="3"/>
      <c r="B14" s="1" t="s">
        <v>584</v>
      </c>
      <c r="C14" s="1" t="s">
        <v>460</v>
      </c>
      <c r="D14" s="1">
        <f t="shared" si="8"/>
      </c>
      <c r="E14" s="1">
        <v>14</v>
      </c>
      <c r="F14" s="1">
        <f t="shared" si="5"/>
      </c>
      <c r="G14" s="1">
        <f t="shared" si="0"/>
      </c>
      <c r="H14" s="1">
        <f t="shared" si="1"/>
      </c>
      <c r="I14" s="1" t="str">
        <f t="shared" si="2"/>
        <v>N/A</v>
      </c>
      <c r="J14" s="1" t="str">
        <f t="shared" si="3"/>
        <v>N/A</v>
      </c>
      <c r="K14" s="1">
        <f t="shared" si="6"/>
      </c>
      <c r="L14" s="8">
        <f t="shared" si="4"/>
      </c>
      <c r="M14" s="1">
        <f t="shared" si="7"/>
      </c>
      <c r="N14" s="1">
        <v>7</v>
      </c>
      <c r="O14" s="1"/>
    </row>
    <row r="15" spans="1:15" ht="15">
      <c r="A15" s="3"/>
      <c r="B15" s="1"/>
      <c r="C15" s="1" t="s">
        <v>555</v>
      </c>
      <c r="D15" s="1">
        <f t="shared" si="8"/>
      </c>
      <c r="E15" s="1">
        <v>15</v>
      </c>
      <c r="F15" s="1">
        <f t="shared" si="5"/>
      </c>
      <c r="G15" s="1">
        <f t="shared" si="0"/>
      </c>
      <c r="H15" s="1">
        <f t="shared" si="1"/>
      </c>
      <c r="I15" s="1" t="str">
        <f t="shared" si="2"/>
        <v>N/A</v>
      </c>
      <c r="J15" s="1" t="str">
        <f t="shared" si="3"/>
        <v>N/A</v>
      </c>
      <c r="K15" s="1">
        <f t="shared" si="6"/>
      </c>
      <c r="L15" s="8">
        <f t="shared" si="4"/>
      </c>
      <c r="M15" s="1">
        <f t="shared" si="7"/>
      </c>
      <c r="N15" s="1">
        <v>6</v>
      </c>
      <c r="O15" s="1"/>
    </row>
    <row r="16" spans="1:15" ht="15">
      <c r="A16" s="1"/>
      <c r="B16" s="1"/>
      <c r="C16" s="1" t="s">
        <v>556</v>
      </c>
      <c r="D16" s="1">
        <f t="shared" si="8"/>
      </c>
      <c r="E16" s="1">
        <v>16</v>
      </c>
      <c r="F16" s="1">
        <f t="shared" si="5"/>
      </c>
      <c r="G16" s="1">
        <f t="shared" si="0"/>
      </c>
      <c r="H16" s="1">
        <f t="shared" si="1"/>
      </c>
      <c r="I16" s="1" t="str">
        <f t="shared" si="2"/>
        <v>N/A</v>
      </c>
      <c r="J16" s="1" t="str">
        <f t="shared" si="3"/>
        <v>N/A</v>
      </c>
      <c r="K16" s="1">
        <f t="shared" si="6"/>
      </c>
      <c r="L16" s="8">
        <f t="shared" si="4"/>
      </c>
      <c r="M16" s="1">
        <f t="shared" si="7"/>
      </c>
      <c r="N16" s="1">
        <v>5</v>
      </c>
      <c r="O16" s="1"/>
    </row>
    <row r="17" spans="1:15" ht="15">
      <c r="A17" s="1"/>
      <c r="B17" s="1"/>
      <c r="C17" s="1" t="s">
        <v>557</v>
      </c>
      <c r="D17" s="1">
        <f t="shared" si="8"/>
      </c>
      <c r="E17" s="1">
        <v>17</v>
      </c>
      <c r="F17" s="1">
        <f t="shared" si="5"/>
      </c>
      <c r="G17" s="1">
        <f t="shared" si="0"/>
      </c>
      <c r="H17" s="1">
        <f t="shared" si="1"/>
      </c>
      <c r="I17" s="1" t="str">
        <f t="shared" si="2"/>
        <v>N/A</v>
      </c>
      <c r="J17" s="1" t="str">
        <f t="shared" si="3"/>
        <v>N/A</v>
      </c>
      <c r="K17" s="1">
        <f t="shared" si="6"/>
      </c>
      <c r="L17" s="8">
        <f t="shared" si="4"/>
      </c>
      <c r="M17" s="1">
        <f t="shared" si="7"/>
      </c>
      <c r="N17" s="1">
        <v>4</v>
      </c>
      <c r="O17" s="1"/>
    </row>
    <row r="18" spans="1:15" ht="15">
      <c r="A18" s="1"/>
      <c r="B18" s="1"/>
      <c r="C18" s="1" t="s">
        <v>558</v>
      </c>
      <c r="D18" s="1">
        <f t="shared" si="8"/>
      </c>
      <c r="E18" s="1">
        <v>18</v>
      </c>
      <c r="F18" s="1">
        <f t="shared" si="5"/>
      </c>
      <c r="G18" s="1">
        <f t="shared" si="0"/>
      </c>
      <c r="H18" s="1">
        <f t="shared" si="1"/>
      </c>
      <c r="I18" s="1" t="str">
        <f t="shared" si="2"/>
        <v>N/A</v>
      </c>
      <c r="J18" s="1" t="str">
        <f t="shared" si="3"/>
        <v>N/A</v>
      </c>
      <c r="K18" s="1">
        <f t="shared" si="6"/>
      </c>
      <c r="L18" s="8">
        <f t="shared" si="4"/>
      </c>
      <c r="M18" s="1">
        <f t="shared" si="7"/>
      </c>
      <c r="N18" s="1">
        <v>3</v>
      </c>
      <c r="O18" s="1"/>
    </row>
    <row r="19" spans="1:15" ht="15">
      <c r="A19" s="1"/>
      <c r="B19" s="1"/>
      <c r="C19" s="1" t="s">
        <v>559</v>
      </c>
      <c r="D19" s="1">
        <f t="shared" si="8"/>
      </c>
      <c r="E19" s="1">
        <v>19</v>
      </c>
      <c r="F19" s="1">
        <f t="shared" si="5"/>
      </c>
      <c r="G19" s="1">
        <f t="shared" si="0"/>
      </c>
      <c r="H19" s="1">
        <f t="shared" si="1"/>
      </c>
      <c r="I19" s="1" t="str">
        <f t="shared" si="2"/>
        <v>N/A</v>
      </c>
      <c r="J19" s="1" t="str">
        <f t="shared" si="3"/>
        <v>N/A</v>
      </c>
      <c r="K19" s="1">
        <f t="shared" si="6"/>
      </c>
      <c r="L19" s="8">
        <f t="shared" si="4"/>
      </c>
      <c r="M19" s="1">
        <f t="shared" si="7"/>
      </c>
      <c r="N19" s="1">
        <v>2</v>
      </c>
      <c r="O19" s="1"/>
    </row>
    <row r="20" spans="1:15" ht="15">
      <c r="A20" s="1"/>
      <c r="B20" s="1"/>
      <c r="C20" s="1" t="s">
        <v>474</v>
      </c>
      <c r="D20" s="1">
        <f t="shared" si="8"/>
      </c>
      <c r="E20" s="1">
        <v>20</v>
      </c>
      <c r="F20" s="1">
        <f t="shared" si="5"/>
      </c>
      <c r="G20" s="1">
        <f t="shared" si="0"/>
      </c>
      <c r="H20" s="1">
        <f t="shared" si="1"/>
      </c>
      <c r="I20" s="1" t="str">
        <f t="shared" si="2"/>
        <v>N/A</v>
      </c>
      <c r="J20" s="1" t="str">
        <f t="shared" si="3"/>
        <v>N/A</v>
      </c>
      <c r="K20" s="1">
        <f t="shared" si="6"/>
      </c>
      <c r="L20" s="8">
        <f t="shared" si="4"/>
      </c>
      <c r="M20" s="1">
        <f t="shared" si="7"/>
      </c>
      <c r="N20" s="1">
        <v>1</v>
      </c>
      <c r="O20" s="1"/>
    </row>
    <row r="21" spans="1:15" ht="15">
      <c r="A21" s="1"/>
      <c r="B21" s="1"/>
      <c r="C21" s="1" t="s">
        <v>560</v>
      </c>
      <c r="D21" s="1">
        <f>IF($E20&gt;LEN(Maestro!$B$28),"",RIGHT(LEFT(Maestro!$B$28,$E21),LEN(LEFT(Maestro!$B$28,$E21))-$E20))</f>
      </c>
      <c r="E21" s="1"/>
      <c r="F21" s="1"/>
      <c r="G21" s="1"/>
      <c r="H21" s="8">
        <f>H1&amp;H2&amp;H3&amp;H4&amp;H5&amp;H6&amp;H7&amp;H8&amp;H9&amp;H10&amp;H11&amp;H12&amp;H13&amp;H14&amp;H15&amp;H16&amp;H17&amp;H18</f>
      </c>
      <c r="I21" s="1"/>
      <c r="J21" s="1"/>
      <c r="K21" s="1"/>
      <c r="L21" s="8"/>
      <c r="M21" s="1"/>
      <c r="N21" s="1"/>
      <c r="O21" s="1"/>
    </row>
    <row r="22" spans="1:15" ht="15.75">
      <c r="A22" s="1"/>
      <c r="B22" s="1"/>
      <c r="C22" s="1"/>
      <c r="D22" s="2" t="s">
        <v>561</v>
      </c>
      <c r="E22" s="1"/>
      <c r="F22" s="2" t="s">
        <v>562</v>
      </c>
      <c r="G22" s="2" t="s">
        <v>563</v>
      </c>
      <c r="H22" s="2" t="s">
        <v>564</v>
      </c>
      <c r="I22" s="1"/>
      <c r="J22" s="1"/>
      <c r="K22" s="2" t="s">
        <v>840</v>
      </c>
      <c r="L22" s="10" t="s">
        <v>565</v>
      </c>
      <c r="M22" s="2" t="s">
        <v>566</v>
      </c>
      <c r="N22" s="1"/>
      <c r="O22" s="1"/>
    </row>
    <row r="23" spans="1:15" ht="15">
      <c r="A23" s="1"/>
      <c r="B23" s="1"/>
      <c r="C23" s="1"/>
      <c r="D23" s="1">
        <f>20-COUNTBLANK(D1:D20)</f>
        <v>6</v>
      </c>
      <c r="E23" s="1"/>
      <c r="F23" s="1" t="str">
        <f>F1&amp;F2&amp;F3&amp;F4&amp;F5&amp;F6&amp;F7&amp;F8&amp;F9&amp;F10&amp;F11&amp;F12&amp;F13&amp;F14&amp;F15&amp;F16&amp;F17&amp;F18&amp;F19&amp;F20</f>
        <v>a**e**</v>
      </c>
      <c r="G23" s="1" t="str">
        <f>G1&amp;G2&amp;G3&amp;G4&amp;G5&amp;G6&amp;G7&amp;G8&amp;G9&amp;G10&amp;G11&amp;G12&amp;G13&amp;G14&amp;G15&amp;G16&amp;G17&amp;G18&amp;G19&amp;G20</f>
        <v>*pr*nd</v>
      </c>
      <c r="H23" s="1">
        <f>15-COUNTBLANK(H1:H15)-COUNTIF(H1:H15,0)</f>
        <v>0</v>
      </c>
      <c r="I23" s="1"/>
      <c r="J23" s="1"/>
      <c r="K23" s="1">
        <f>IF(COUNTIF($B$7:$B$13,RIGHT(H21,2))&gt;=1,"",IF(H23&gt;1,RIGHT(H21,(H23-1)*2),H21))</f>
      </c>
      <c r="L23" s="8" t="str">
        <f>IF(AND(H23&gt;=1,COUNTIF($B$1:$B$6,H21)),LEFT(K23,1),IF(OR(AND($K$1="u",$K$2="q"),AND($K$1="u",$K$2="g"),AND($K$1="ü",$K$2="g")),LEFT(L2&amp;L3&amp;L4&amp;L5&amp;L6&amp;L7&amp;L8&amp;L9&amp;L10&amp;L11&amp;L12&amp;L13&amp;L14&amp;L15&amp;L16&amp;L17&amp;L18&amp;L19&amp;L20,1),LEFT(L1&amp;L2&amp;L3&amp;L4&amp;L5&amp;L6&amp;L7&amp;L8&amp;L9&amp;L10&amp;L11&amp;L12&amp;L13&amp;L14&amp;L15&amp;L16&amp;L17&amp;L18&amp;L19&amp;L20,1)))</f>
        <v>e</v>
      </c>
      <c r="M23" s="1">
        <f>IF(AND(NOT(K24=""),H23&gt;=1),K24,IF(LEN(Maestro!$A$2)=2,1,COUNTIF(L1:L20,$L$23)))</f>
        <v>1</v>
      </c>
      <c r="N23" s="1"/>
      <c r="O23" s="1"/>
    </row>
    <row r="24" spans="1:15" ht="15.75">
      <c r="A24" s="1"/>
      <c r="B24" s="1"/>
      <c r="C24" s="1"/>
      <c r="D24" s="2" t="s">
        <v>567</v>
      </c>
      <c r="E24" s="1"/>
      <c r="F24" s="2" t="s">
        <v>568</v>
      </c>
      <c r="G24" s="2" t="s">
        <v>569</v>
      </c>
      <c r="H24" s="2" t="s">
        <v>570</v>
      </c>
      <c r="I24" s="1"/>
      <c r="J24" s="1"/>
      <c r="K24" s="1">
        <f>IF(K23="","",COUNTIF(H1:H20,K23))</f>
      </c>
      <c r="L24" s="10" t="s">
        <v>571</v>
      </c>
      <c r="M24" s="2" t="s">
        <v>572</v>
      </c>
      <c r="N24" s="2" t="s">
        <v>573</v>
      </c>
      <c r="O24" s="1"/>
    </row>
    <row r="25" spans="1:15" ht="15">
      <c r="A25" s="1"/>
      <c r="B25" s="1"/>
      <c r="C25" s="1"/>
      <c r="D25" s="1">
        <f>$F$25-$H$23</f>
        <v>2</v>
      </c>
      <c r="E25" s="1"/>
      <c r="F25" s="1">
        <f>$D$23-COUNTBLANK(I1:I20)</f>
        <v>2</v>
      </c>
      <c r="G25" s="1">
        <f>$D$23-COUNTBLANK(J1:J20)</f>
        <v>4</v>
      </c>
      <c r="H25" s="1" t="str">
        <f>LEFT(Maestro!$B$28,LEN(Maestro!$B$28)-1)</f>
        <v>aprend</v>
      </c>
      <c r="I25" s="1"/>
      <c r="J25" s="1"/>
      <c r="K25" s="1"/>
      <c r="L25" s="8">
        <f>VLOOKUP($L$23,L1:M20,2,FALSE)</f>
        <v>3</v>
      </c>
      <c r="M25" s="1" t="str">
        <f>IF(LEN(Maestro!$A$2)=2,"",LEFT(RIGHT(Maestro!$A$2,LEN(Maestro!$A$2)-$L$25),LEN(RIGHT(Maestro!$A$2,LEN(Maestro!$A$2)-$L$25))-2))</f>
        <v>end</v>
      </c>
      <c r="N25" s="1">
        <f>LEN($M$25)</f>
        <v>3</v>
      </c>
      <c r="O25" s="1"/>
    </row>
    <row r="26" ht="12.75">
      <c r="D26" t="str">
        <f>LEFT(Maestro!$B$28,LEN(Maestro!B28)-1)</f>
        <v>aprend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F1">
      <selection activeCell="L23" sqref="L23"/>
    </sheetView>
  </sheetViews>
  <sheetFormatPr defaultColWidth="9.140625" defaultRowHeight="12.75"/>
  <cols>
    <col min="1" max="1" width="2.57421875" style="0" bestFit="1" customWidth="1"/>
    <col min="2" max="2" width="3.7109375" style="0" bestFit="1" customWidth="1"/>
    <col min="3" max="3" width="3.140625" style="0" bestFit="1" customWidth="1"/>
    <col min="4" max="4" width="19.57421875" style="0" bestFit="1" customWidth="1"/>
    <col min="5" max="5" width="3.8515625" style="0" bestFit="1" customWidth="1"/>
    <col min="6" max="6" width="20.140625" style="0" bestFit="1" customWidth="1"/>
    <col min="7" max="7" width="25.8515625" style="0" bestFit="1" customWidth="1"/>
    <col min="8" max="8" width="19.00390625" style="0" bestFit="1" customWidth="1"/>
    <col min="9" max="10" width="5.00390625" style="0" bestFit="1" customWidth="1"/>
    <col min="11" max="11" width="3.140625" style="0" bestFit="1" customWidth="1"/>
    <col min="12" max="12" width="30.00390625" style="0" bestFit="1" customWidth="1"/>
    <col min="13" max="13" width="26.140625" style="0" bestFit="1" customWidth="1"/>
    <col min="14" max="14" width="23.57421875" style="0" bestFit="1" customWidth="1"/>
  </cols>
  <sheetData>
    <row r="1" spans="1:15" ht="15">
      <c r="A1" s="1" t="s">
        <v>530</v>
      </c>
      <c r="B1" s="3" t="s">
        <v>579</v>
      </c>
      <c r="C1" s="1" t="s">
        <v>531</v>
      </c>
      <c r="D1" s="1" t="str">
        <f>IF($E1&gt;LEN(D26),"",LEFT(D26,$E1))</f>
        <v>a</v>
      </c>
      <c r="E1" s="1">
        <v>1</v>
      </c>
      <c r="F1" s="1" t="str">
        <f aca="true" t="shared" si="0" ref="F1:F20">IF($E1&gt;$D$23,"",IF(COUNTIF($A$1:$B$15,D1)=1,D1,"*"))</f>
        <v>a</v>
      </c>
      <c r="G1" s="1" t="str">
        <f aca="true" t="shared" si="1" ref="G1:G20">IF($E1&gt;$D$23,"",IF(COUNTIF($C$1:$C$21,D1)=1,D1,"*"))</f>
        <v>*</v>
      </c>
      <c r="H1" s="1">
        <f aca="true" t="shared" si="2" ref="H1:H20">IF(OR(F1&amp;F2=$B$1,F1&amp;F2=$B$2,F1&amp;F2=$B$3,F1&amp;F2=$B$4,F1&amp;F2=$B$5,F1&amp;F2=$B$7,F1&amp;F2=$B$8,F1&amp;F2=$B$9,F1&amp;F2=$B$10,F1&amp;F2=$B$11,F1&amp;F2=$B$12,F1&amp;F2=$B$13,F1&amp;F2=$B$14),F1&amp;F2,"")</f>
      </c>
      <c r="I1" s="1" t="str">
        <f aca="true" t="shared" si="3" ref="I1:I20">IF(E1&gt;$D$23,"N/A",SUBSTITUTE(F1,"*","",1))</f>
        <v>a</v>
      </c>
      <c r="J1" s="1">
        <f aca="true" t="shared" si="4" ref="J1:J20">IF(E1&gt;$D$23,"N/A",SUBSTITUTE(G1,"*","",1))</f>
      </c>
      <c r="K1" s="1" t="str">
        <f>IF($E1&gt;LEN($H$25),"",RIGHT($H$25,$E1))</f>
        <v>d</v>
      </c>
      <c r="L1" s="8">
        <f aca="true" t="shared" si="5" ref="L1:L20">IF($E1&gt;$D$23,"",IF(COUNTIF($A$1:$B$15,K1)&gt;=1,K1,""))</f>
      </c>
      <c r="M1" s="1">
        <f aca="true" t="shared" si="6" ref="M1:M20">IF(E1&gt;$D$23,"",$D$23-E1)</f>
        <v>7</v>
      </c>
      <c r="N1" s="1">
        <v>20</v>
      </c>
      <c r="O1" s="1"/>
    </row>
    <row r="2" spans="1:15" ht="15">
      <c r="A2" s="9" t="s">
        <v>532</v>
      </c>
      <c r="B2" s="11" t="s">
        <v>578</v>
      </c>
      <c r="C2" s="1" t="s">
        <v>533</v>
      </c>
      <c r="D2" s="1" t="str">
        <f aca="true" t="shared" si="7" ref="D2:D20">IF($E1&gt;LEN($D$26),"",RIGHT(LEFT($D$26,$E2),LEN(LEFT($D$26,$E2))-$E1))</f>
        <v>p</v>
      </c>
      <c r="E2" s="9">
        <v>2</v>
      </c>
      <c r="F2" s="1" t="str">
        <f t="shared" si="0"/>
        <v>*</v>
      </c>
      <c r="G2" s="9" t="str">
        <f t="shared" si="1"/>
        <v>p</v>
      </c>
      <c r="H2" s="1">
        <f t="shared" si="2"/>
      </c>
      <c r="I2" s="1">
        <f t="shared" si="3"/>
      </c>
      <c r="J2" s="1" t="str">
        <f t="shared" si="4"/>
        <v>p</v>
      </c>
      <c r="K2" s="1" t="str">
        <f aca="true" t="shared" si="8" ref="K2:K20">IF($E1&gt;LEN($H$25),"",LEFT(RIGHT($H$25,$E2),LEN(RIGHT($H$25,$E2))-$E1))</f>
        <v>i</v>
      </c>
      <c r="L2" s="8" t="str">
        <f t="shared" si="5"/>
        <v>i</v>
      </c>
      <c r="M2" s="1">
        <f t="shared" si="6"/>
        <v>6</v>
      </c>
      <c r="N2" s="1">
        <v>19</v>
      </c>
      <c r="O2" s="1"/>
    </row>
    <row r="3" spans="1:15" ht="15">
      <c r="A3" s="1" t="s">
        <v>539</v>
      </c>
      <c r="B3" s="3" t="s">
        <v>547</v>
      </c>
      <c r="C3" s="1" t="s">
        <v>536</v>
      </c>
      <c r="D3" s="1" t="str">
        <f t="shared" si="7"/>
        <v>r</v>
      </c>
      <c r="E3" s="1">
        <v>3</v>
      </c>
      <c r="F3" s="1" t="str">
        <f t="shared" si="0"/>
        <v>*</v>
      </c>
      <c r="G3" s="1" t="str">
        <f t="shared" si="1"/>
        <v>r</v>
      </c>
      <c r="H3" s="1">
        <f t="shared" si="2"/>
      </c>
      <c r="I3" s="1">
        <f t="shared" si="3"/>
      </c>
      <c r="J3" s="1" t="str">
        <f t="shared" si="4"/>
        <v>r</v>
      </c>
      <c r="K3" s="1" t="str">
        <f t="shared" si="8"/>
        <v>d</v>
      </c>
      <c r="L3" s="8">
        <f t="shared" si="5"/>
      </c>
      <c r="M3" s="1">
        <f t="shared" si="6"/>
        <v>5</v>
      </c>
      <c r="N3" s="1">
        <v>18</v>
      </c>
      <c r="O3" s="1"/>
    </row>
    <row r="4" spans="1:15" ht="15">
      <c r="A4" s="3" t="s">
        <v>541</v>
      </c>
      <c r="B4" s="1" t="s">
        <v>545</v>
      </c>
      <c r="C4" s="1" t="s">
        <v>538</v>
      </c>
      <c r="D4" s="1" t="str">
        <f t="shared" si="7"/>
        <v>e</v>
      </c>
      <c r="E4" s="1">
        <v>4</v>
      </c>
      <c r="F4" s="1" t="str">
        <f t="shared" si="0"/>
        <v>e</v>
      </c>
      <c r="G4" s="1" t="str">
        <f t="shared" si="1"/>
        <v>*</v>
      </c>
      <c r="H4" s="1">
        <f t="shared" si="2"/>
      </c>
      <c r="I4" s="1" t="str">
        <f t="shared" si="3"/>
        <v>e</v>
      </c>
      <c r="J4" s="1">
        <f t="shared" si="4"/>
      </c>
      <c r="K4" s="1" t="str">
        <f t="shared" si="8"/>
        <v>n</v>
      </c>
      <c r="L4" s="8">
        <f t="shared" si="5"/>
      </c>
      <c r="M4" s="1">
        <f t="shared" si="6"/>
        <v>4</v>
      </c>
      <c r="N4" s="1">
        <v>17</v>
      </c>
      <c r="O4" s="1"/>
    </row>
    <row r="5" spans="1:15" ht="15">
      <c r="A5" s="1" t="s">
        <v>543</v>
      </c>
      <c r="B5" s="1" t="s">
        <v>551</v>
      </c>
      <c r="C5" s="1" t="s">
        <v>465</v>
      </c>
      <c r="D5" s="1" t="str">
        <f t="shared" si="7"/>
        <v>n</v>
      </c>
      <c r="E5" s="1">
        <v>5</v>
      </c>
      <c r="F5" s="1" t="str">
        <f t="shared" si="0"/>
        <v>*</v>
      </c>
      <c r="G5" s="1" t="str">
        <f t="shared" si="1"/>
        <v>n</v>
      </c>
      <c r="H5" s="1">
        <f t="shared" si="2"/>
      </c>
      <c r="I5" s="1">
        <f t="shared" si="3"/>
      </c>
      <c r="J5" s="1" t="str">
        <f t="shared" si="4"/>
        <v>n</v>
      </c>
      <c r="K5" s="1" t="str">
        <f t="shared" si="8"/>
        <v>e</v>
      </c>
      <c r="L5" s="8" t="str">
        <f t="shared" si="5"/>
        <v>e</v>
      </c>
      <c r="M5" s="1">
        <f t="shared" si="6"/>
        <v>3</v>
      </c>
      <c r="N5" s="1">
        <v>16</v>
      </c>
      <c r="O5" s="1"/>
    </row>
    <row r="6" spans="1:15" ht="15">
      <c r="A6" s="3" t="s">
        <v>574</v>
      </c>
      <c r="B6" s="1" t="s">
        <v>841</v>
      </c>
      <c r="C6" s="1" t="s">
        <v>542</v>
      </c>
      <c r="D6" s="1" t="str">
        <f t="shared" si="7"/>
        <v>d</v>
      </c>
      <c r="E6" s="1">
        <v>6</v>
      </c>
      <c r="F6" s="1" t="str">
        <f t="shared" si="0"/>
        <v>*</v>
      </c>
      <c r="G6" s="1" t="str">
        <f t="shared" si="1"/>
        <v>d</v>
      </c>
      <c r="H6" s="1">
        <f t="shared" si="2"/>
      </c>
      <c r="I6" s="1">
        <f t="shared" si="3"/>
      </c>
      <c r="J6" s="1" t="str">
        <f t="shared" si="4"/>
        <v>d</v>
      </c>
      <c r="K6" s="1" t="str">
        <f t="shared" si="8"/>
        <v>r</v>
      </c>
      <c r="L6" s="8">
        <f t="shared" si="5"/>
      </c>
      <c r="M6" s="1">
        <f t="shared" si="6"/>
        <v>2</v>
      </c>
      <c r="N6" s="1">
        <v>15</v>
      </c>
      <c r="O6" s="1"/>
    </row>
    <row r="7" spans="1:15" ht="15">
      <c r="A7" s="3" t="s">
        <v>534</v>
      </c>
      <c r="B7" s="1" t="s">
        <v>580</v>
      </c>
      <c r="C7" s="1" t="s">
        <v>475</v>
      </c>
      <c r="D7" s="1" t="str">
        <f t="shared" si="7"/>
        <v>i</v>
      </c>
      <c r="E7" s="1">
        <v>7</v>
      </c>
      <c r="F7" s="1" t="str">
        <f t="shared" si="0"/>
        <v>i</v>
      </c>
      <c r="G7" s="1" t="str">
        <f t="shared" si="1"/>
        <v>*</v>
      </c>
      <c r="H7" s="1">
        <f t="shared" si="2"/>
      </c>
      <c r="I7" s="1" t="str">
        <f t="shared" si="3"/>
        <v>i</v>
      </c>
      <c r="J7" s="1">
        <f t="shared" si="4"/>
      </c>
      <c r="K7" s="1" t="str">
        <f t="shared" si="8"/>
        <v>p</v>
      </c>
      <c r="L7" s="8">
        <f t="shared" si="5"/>
      </c>
      <c r="M7" s="1">
        <f t="shared" si="6"/>
        <v>1</v>
      </c>
      <c r="N7" s="1">
        <v>14</v>
      </c>
      <c r="O7" s="1"/>
    </row>
    <row r="8" spans="1:15" ht="15">
      <c r="A8" s="3" t="s">
        <v>575</v>
      </c>
      <c r="B8" s="1" t="s">
        <v>581</v>
      </c>
      <c r="C8" s="1" t="s">
        <v>544</v>
      </c>
      <c r="D8" s="1" t="str">
        <f t="shared" si="7"/>
        <v>d</v>
      </c>
      <c r="E8" s="1">
        <v>8</v>
      </c>
      <c r="F8" s="1" t="str">
        <f t="shared" si="0"/>
        <v>*</v>
      </c>
      <c r="G8" s="1" t="str">
        <f t="shared" si="1"/>
        <v>d</v>
      </c>
      <c r="H8" s="1">
        <f t="shared" si="2"/>
      </c>
      <c r="I8" s="1">
        <f t="shared" si="3"/>
      </c>
      <c r="J8" s="1" t="str">
        <f t="shared" si="4"/>
        <v>d</v>
      </c>
      <c r="K8" s="1" t="str">
        <f t="shared" si="8"/>
        <v>a</v>
      </c>
      <c r="L8" s="8" t="str">
        <f t="shared" si="5"/>
        <v>a</v>
      </c>
      <c r="M8" s="1">
        <f t="shared" si="6"/>
        <v>0</v>
      </c>
      <c r="N8" s="1">
        <v>13</v>
      </c>
      <c r="O8" s="1"/>
    </row>
    <row r="9" spans="1:15" ht="15">
      <c r="A9" s="3" t="s">
        <v>576</v>
      </c>
      <c r="B9" s="1" t="s">
        <v>582</v>
      </c>
      <c r="C9" s="1" t="s">
        <v>546</v>
      </c>
      <c r="D9" s="1">
        <f t="shared" si="7"/>
      </c>
      <c r="E9" s="1">
        <v>9</v>
      </c>
      <c r="F9" s="1">
        <f t="shared" si="0"/>
      </c>
      <c r="G9" s="1">
        <f t="shared" si="1"/>
      </c>
      <c r="H9" s="1">
        <f t="shared" si="2"/>
      </c>
      <c r="I9" s="1" t="str">
        <f t="shared" si="3"/>
        <v>N/A</v>
      </c>
      <c r="J9" s="1" t="str">
        <f t="shared" si="4"/>
        <v>N/A</v>
      </c>
      <c r="K9" s="1">
        <f t="shared" si="8"/>
      </c>
      <c r="L9" s="8">
        <f t="shared" si="5"/>
      </c>
      <c r="M9" s="1">
        <f t="shared" si="6"/>
      </c>
      <c r="N9" s="1">
        <v>12</v>
      </c>
      <c r="O9" s="1"/>
    </row>
    <row r="10" spans="1:15" ht="15">
      <c r="A10" s="3" t="s">
        <v>577</v>
      </c>
      <c r="B10" s="1" t="s">
        <v>583</v>
      </c>
      <c r="C10" s="1" t="s">
        <v>548</v>
      </c>
      <c r="D10" s="1">
        <f t="shared" si="7"/>
      </c>
      <c r="E10" s="1">
        <v>10</v>
      </c>
      <c r="F10" s="1">
        <f t="shared" si="0"/>
      </c>
      <c r="G10" s="1">
        <f t="shared" si="1"/>
      </c>
      <c r="H10" s="1">
        <f t="shared" si="2"/>
      </c>
      <c r="I10" s="1" t="str">
        <f t="shared" si="3"/>
        <v>N/A</v>
      </c>
      <c r="J10" s="1" t="str">
        <f t="shared" si="4"/>
        <v>N/A</v>
      </c>
      <c r="K10" s="1">
        <f t="shared" si="8"/>
      </c>
      <c r="L10" s="8">
        <f t="shared" si="5"/>
      </c>
      <c r="M10" s="1">
        <f t="shared" si="6"/>
      </c>
      <c r="N10" s="1">
        <v>11</v>
      </c>
      <c r="O10" s="1"/>
    </row>
    <row r="11" spans="1:15" ht="15">
      <c r="A11" s="3" t="s">
        <v>549</v>
      </c>
      <c r="B11" s="1" t="s">
        <v>535</v>
      </c>
      <c r="C11" s="1" t="s">
        <v>550</v>
      </c>
      <c r="D11" s="1">
        <f t="shared" si="7"/>
      </c>
      <c r="E11" s="1">
        <v>11</v>
      </c>
      <c r="F11" s="1">
        <f t="shared" si="0"/>
      </c>
      <c r="G11" s="1">
        <f t="shared" si="1"/>
      </c>
      <c r="H11" s="1">
        <f t="shared" si="2"/>
      </c>
      <c r="I11" s="1" t="str">
        <f t="shared" si="3"/>
        <v>N/A</v>
      </c>
      <c r="J11" s="1" t="str">
        <f t="shared" si="4"/>
        <v>N/A</v>
      </c>
      <c r="K11" s="1">
        <f t="shared" si="8"/>
      </c>
      <c r="L11" s="8">
        <f t="shared" si="5"/>
      </c>
      <c r="M11" s="1">
        <f t="shared" si="6"/>
      </c>
      <c r="N11" s="1">
        <v>10</v>
      </c>
      <c r="O11" s="1"/>
    </row>
    <row r="12" spans="1:15" ht="15">
      <c r="A12" s="3" t="s">
        <v>554</v>
      </c>
      <c r="B12" s="1" t="s">
        <v>537</v>
      </c>
      <c r="C12" s="1" t="s">
        <v>552</v>
      </c>
      <c r="D12" s="1">
        <f t="shared" si="7"/>
      </c>
      <c r="E12" s="1">
        <v>12</v>
      </c>
      <c r="F12" s="1">
        <f t="shared" si="0"/>
      </c>
      <c r="G12" s="1">
        <f t="shared" si="1"/>
      </c>
      <c r="H12" s="1">
        <f t="shared" si="2"/>
      </c>
      <c r="I12" s="1" t="str">
        <f t="shared" si="3"/>
        <v>N/A</v>
      </c>
      <c r="J12" s="1" t="str">
        <f t="shared" si="4"/>
        <v>N/A</v>
      </c>
      <c r="K12" s="1">
        <f t="shared" si="8"/>
      </c>
      <c r="L12" s="8">
        <f t="shared" si="5"/>
      </c>
      <c r="M12" s="1">
        <f t="shared" si="6"/>
      </c>
      <c r="N12" s="1">
        <v>9</v>
      </c>
      <c r="O12" s="1"/>
    </row>
    <row r="13" spans="1:15" ht="15">
      <c r="A13" s="3"/>
      <c r="B13" s="1" t="s">
        <v>540</v>
      </c>
      <c r="C13" s="1" t="s">
        <v>553</v>
      </c>
      <c r="D13" s="1">
        <f t="shared" si="7"/>
      </c>
      <c r="E13" s="1">
        <v>13</v>
      </c>
      <c r="F13" s="1">
        <f t="shared" si="0"/>
      </c>
      <c r="G13" s="1">
        <f t="shared" si="1"/>
      </c>
      <c r="H13" s="1">
        <f t="shared" si="2"/>
      </c>
      <c r="I13" s="1" t="str">
        <f t="shared" si="3"/>
        <v>N/A</v>
      </c>
      <c r="J13" s="1" t="str">
        <f t="shared" si="4"/>
        <v>N/A</v>
      </c>
      <c r="K13" s="1">
        <f t="shared" si="8"/>
      </c>
      <c r="L13" s="8">
        <f t="shared" si="5"/>
      </c>
      <c r="M13" s="1">
        <f t="shared" si="6"/>
      </c>
      <c r="N13" s="1">
        <v>8</v>
      </c>
      <c r="O13" s="1"/>
    </row>
    <row r="14" spans="1:15" ht="15">
      <c r="A14" s="3"/>
      <c r="B14" s="1" t="s">
        <v>584</v>
      </c>
      <c r="C14" s="1" t="s">
        <v>460</v>
      </c>
      <c r="D14" s="1">
        <f t="shared" si="7"/>
      </c>
      <c r="E14" s="1">
        <v>14</v>
      </c>
      <c r="F14" s="1">
        <f t="shared" si="0"/>
      </c>
      <c r="G14" s="1">
        <f t="shared" si="1"/>
      </c>
      <c r="H14" s="1">
        <f t="shared" si="2"/>
      </c>
      <c r="I14" s="1" t="str">
        <f t="shared" si="3"/>
        <v>N/A</v>
      </c>
      <c r="J14" s="1" t="str">
        <f t="shared" si="4"/>
        <v>N/A</v>
      </c>
      <c r="K14" s="1">
        <f t="shared" si="8"/>
      </c>
      <c r="L14" s="8">
        <f t="shared" si="5"/>
      </c>
      <c r="M14" s="1">
        <f t="shared" si="6"/>
      </c>
      <c r="N14" s="1">
        <v>7</v>
      </c>
      <c r="O14" s="1"/>
    </row>
    <row r="15" spans="1:15" ht="15">
      <c r="A15" s="3"/>
      <c r="B15" s="1"/>
      <c r="C15" s="1" t="s">
        <v>555</v>
      </c>
      <c r="D15" s="1">
        <f t="shared" si="7"/>
      </c>
      <c r="E15" s="1">
        <v>15</v>
      </c>
      <c r="F15" s="1">
        <f t="shared" si="0"/>
      </c>
      <c r="G15" s="1">
        <f t="shared" si="1"/>
      </c>
      <c r="H15" s="1">
        <f t="shared" si="2"/>
      </c>
      <c r="I15" s="1" t="str">
        <f t="shared" si="3"/>
        <v>N/A</v>
      </c>
      <c r="J15" s="1" t="str">
        <f t="shared" si="4"/>
        <v>N/A</v>
      </c>
      <c r="K15" s="1">
        <f t="shared" si="8"/>
      </c>
      <c r="L15" s="8">
        <f t="shared" si="5"/>
      </c>
      <c r="M15" s="1">
        <f t="shared" si="6"/>
      </c>
      <c r="N15" s="1">
        <v>6</v>
      </c>
      <c r="O15" s="1"/>
    </row>
    <row r="16" spans="1:15" ht="15">
      <c r="A16" s="1"/>
      <c r="B16" s="1"/>
      <c r="C16" s="1" t="s">
        <v>556</v>
      </c>
      <c r="D16" s="1">
        <f t="shared" si="7"/>
      </c>
      <c r="E16" s="1">
        <v>16</v>
      </c>
      <c r="F16" s="1">
        <f t="shared" si="0"/>
      </c>
      <c r="G16" s="1">
        <f t="shared" si="1"/>
      </c>
      <c r="H16" s="1">
        <f t="shared" si="2"/>
      </c>
      <c r="I16" s="1" t="str">
        <f t="shared" si="3"/>
        <v>N/A</v>
      </c>
      <c r="J16" s="1" t="str">
        <f t="shared" si="4"/>
        <v>N/A</v>
      </c>
      <c r="K16" s="1">
        <f t="shared" si="8"/>
      </c>
      <c r="L16" s="8">
        <f t="shared" si="5"/>
      </c>
      <c r="M16" s="1">
        <f t="shared" si="6"/>
      </c>
      <c r="N16" s="1">
        <v>5</v>
      </c>
      <c r="O16" s="1"/>
    </row>
    <row r="17" spans="1:15" ht="15">
      <c r="A17" s="1"/>
      <c r="B17" s="1"/>
      <c r="C17" s="1" t="s">
        <v>557</v>
      </c>
      <c r="D17" s="1">
        <f t="shared" si="7"/>
      </c>
      <c r="E17" s="1">
        <v>17</v>
      </c>
      <c r="F17" s="1">
        <f t="shared" si="0"/>
      </c>
      <c r="G17" s="1">
        <f t="shared" si="1"/>
      </c>
      <c r="H17" s="1">
        <f t="shared" si="2"/>
      </c>
      <c r="I17" s="1" t="str">
        <f t="shared" si="3"/>
        <v>N/A</v>
      </c>
      <c r="J17" s="1" t="str">
        <f t="shared" si="4"/>
        <v>N/A</v>
      </c>
      <c r="K17" s="1">
        <f t="shared" si="8"/>
      </c>
      <c r="L17" s="8">
        <f t="shared" si="5"/>
      </c>
      <c r="M17" s="1">
        <f t="shared" si="6"/>
      </c>
      <c r="N17" s="1">
        <v>4</v>
      </c>
      <c r="O17" s="1"/>
    </row>
    <row r="18" spans="1:15" ht="15">
      <c r="A18" s="1"/>
      <c r="B18" s="1"/>
      <c r="C18" s="1" t="s">
        <v>558</v>
      </c>
      <c r="D18" s="1">
        <f t="shared" si="7"/>
      </c>
      <c r="E18" s="1">
        <v>18</v>
      </c>
      <c r="F18" s="1">
        <f t="shared" si="0"/>
      </c>
      <c r="G18" s="1">
        <f t="shared" si="1"/>
      </c>
      <c r="H18" s="1">
        <f t="shared" si="2"/>
      </c>
      <c r="I18" s="1" t="str">
        <f t="shared" si="3"/>
        <v>N/A</v>
      </c>
      <c r="J18" s="1" t="str">
        <f t="shared" si="4"/>
        <v>N/A</v>
      </c>
      <c r="K18" s="1">
        <f t="shared" si="8"/>
      </c>
      <c r="L18" s="8">
        <f t="shared" si="5"/>
      </c>
      <c r="M18" s="1">
        <f t="shared" si="6"/>
      </c>
      <c r="N18" s="1">
        <v>3</v>
      </c>
      <c r="O18" s="1"/>
    </row>
    <row r="19" spans="1:15" ht="15">
      <c r="A19" s="1"/>
      <c r="B19" s="1"/>
      <c r="C19" s="1" t="s">
        <v>559</v>
      </c>
      <c r="D19" s="1">
        <f t="shared" si="7"/>
      </c>
      <c r="E19" s="1">
        <v>19</v>
      </c>
      <c r="F19" s="1">
        <f t="shared" si="0"/>
      </c>
      <c r="G19" s="1">
        <f t="shared" si="1"/>
      </c>
      <c r="H19" s="1">
        <f t="shared" si="2"/>
      </c>
      <c r="I19" s="1" t="str">
        <f t="shared" si="3"/>
        <v>N/A</v>
      </c>
      <c r="J19" s="1" t="str">
        <f t="shared" si="4"/>
        <v>N/A</v>
      </c>
      <c r="K19" s="1">
        <f t="shared" si="8"/>
      </c>
      <c r="L19" s="8">
        <f t="shared" si="5"/>
      </c>
      <c r="M19" s="1">
        <f t="shared" si="6"/>
      </c>
      <c r="N19" s="1">
        <v>2</v>
      </c>
      <c r="O19" s="1"/>
    </row>
    <row r="20" spans="1:15" ht="15">
      <c r="A20" s="1"/>
      <c r="B20" s="1"/>
      <c r="C20" s="1" t="s">
        <v>474</v>
      </c>
      <c r="D20" s="1">
        <f t="shared" si="7"/>
      </c>
      <c r="E20" s="1">
        <v>20</v>
      </c>
      <c r="F20" s="1">
        <f t="shared" si="0"/>
      </c>
      <c r="G20" s="1">
        <f t="shared" si="1"/>
      </c>
      <c r="H20" s="1">
        <f t="shared" si="2"/>
      </c>
      <c r="I20" s="1" t="str">
        <f t="shared" si="3"/>
        <v>N/A</v>
      </c>
      <c r="J20" s="1" t="str">
        <f t="shared" si="4"/>
        <v>N/A</v>
      </c>
      <c r="K20" s="1">
        <f t="shared" si="8"/>
      </c>
      <c r="L20" s="8">
        <f t="shared" si="5"/>
      </c>
      <c r="M20" s="1">
        <f t="shared" si="6"/>
      </c>
      <c r="N20" s="1">
        <v>1</v>
      </c>
      <c r="O20" s="1"/>
    </row>
    <row r="21" spans="1:15" ht="15">
      <c r="A21" s="1"/>
      <c r="B21" s="1"/>
      <c r="C21" s="1" t="s">
        <v>560</v>
      </c>
      <c r="D21" s="1">
        <f>IF($E20&gt;LEN(Maestro!$B$28),"",RIGHT(LEFT(Maestro!$B$28,$E21),LEN(LEFT(Maestro!$B$28,$E21))-$E20))</f>
      </c>
      <c r="E21" s="1"/>
      <c r="F21" s="1"/>
      <c r="G21" s="1"/>
      <c r="H21" s="8">
        <f>H1&amp;H2&amp;H3&amp;H4&amp;H5&amp;H6&amp;H7&amp;H8&amp;H9&amp;H10&amp;H11&amp;H12&amp;H13&amp;H14&amp;H15&amp;H16&amp;H17&amp;H18</f>
      </c>
      <c r="I21" s="1"/>
      <c r="J21" s="1"/>
      <c r="K21" s="1"/>
      <c r="L21" s="8"/>
      <c r="M21" s="1"/>
      <c r="N21" s="1"/>
      <c r="O21" s="1"/>
    </row>
    <row r="22" spans="1:15" ht="15.75">
      <c r="A22" s="1"/>
      <c r="B22" s="1"/>
      <c r="C22" s="1"/>
      <c r="D22" s="2" t="s">
        <v>561</v>
      </c>
      <c r="E22" s="1"/>
      <c r="F22" s="2" t="s">
        <v>562</v>
      </c>
      <c r="G22" s="2" t="s">
        <v>563</v>
      </c>
      <c r="H22" s="2" t="s">
        <v>564</v>
      </c>
      <c r="I22" s="1"/>
      <c r="J22" s="1"/>
      <c r="K22" s="2" t="s">
        <v>840</v>
      </c>
      <c r="L22" s="10" t="s">
        <v>565</v>
      </c>
      <c r="M22" s="2" t="s">
        <v>566</v>
      </c>
      <c r="N22" s="1"/>
      <c r="O22" s="1"/>
    </row>
    <row r="23" spans="1:15" ht="15">
      <c r="A23" s="1"/>
      <c r="B23" s="1"/>
      <c r="C23" s="1"/>
      <c r="D23" s="1">
        <f>20-COUNTBLANK(D1:D20)</f>
        <v>8</v>
      </c>
      <c r="E23" s="1"/>
      <c r="F23" s="1" t="str">
        <f>F1&amp;F2&amp;F3&amp;F4&amp;F5&amp;F6&amp;F7&amp;F8&amp;F9&amp;F10&amp;F11&amp;F12&amp;F13&amp;F14&amp;F15&amp;F16&amp;F17&amp;F18&amp;F19&amp;F20</f>
        <v>a**e**i*</v>
      </c>
      <c r="G23" s="1" t="str">
        <f>G1&amp;G2&amp;G3&amp;G4&amp;G5&amp;G6&amp;G7&amp;G8&amp;G9&amp;G10&amp;G11&amp;G12&amp;G13&amp;G14&amp;G15&amp;G16&amp;G17&amp;G18&amp;G19&amp;G20</f>
        <v>*pr*nd*d</v>
      </c>
      <c r="H23" s="1">
        <f>15-COUNTBLANK(H1:H15)-COUNTIF(H1:H15,0)</f>
        <v>0</v>
      </c>
      <c r="I23" s="1"/>
      <c r="J23" s="1"/>
      <c r="K23" s="1">
        <f>IF(COUNTIF($B$7:$B$13,RIGHT(H21,2))&gt;=1,"",IF(H23&gt;1,RIGHT(H21,(H23-1)*2),H21))</f>
      </c>
      <c r="L23" s="8" t="str">
        <f>IF(AND(H23&gt;=1,COUNTIF($B$1:$B$6,H21)),LEFT(K23,1),IF(OR(AND($K$1="u",$K$2="q"),AND($K$1="u",$K$2="g"),AND($K$1="ü",$K$2="g")),LEFT(L2&amp;L3&amp;L4&amp;L5&amp;L6&amp;L7&amp;L8&amp;L9&amp;L10&amp;L11&amp;L12&amp;L13&amp;L14&amp;L15&amp;L16&amp;L17&amp;L18&amp;L19&amp;L20,1),LEFT(L1&amp;L2&amp;L3&amp;L4&amp;L5&amp;L6&amp;L7&amp;L8&amp;L9&amp;L10&amp;L11&amp;L12&amp;L13&amp;L14&amp;L15&amp;L16&amp;L17&amp;L18&amp;L19&amp;L20,1)))</f>
        <v>i</v>
      </c>
      <c r="M23" s="1">
        <f>IF(AND(NOT(K24=""),H23&gt;=1),K24,IF(LEN(Maestro!$A$2)=2,1,COUNTIF(L1:L20,$L$23)))</f>
        <v>1</v>
      </c>
      <c r="N23" s="1"/>
      <c r="O23" s="1"/>
    </row>
    <row r="24" spans="1:15" ht="15.75">
      <c r="A24" s="1"/>
      <c r="B24" s="1"/>
      <c r="C24" s="1"/>
      <c r="D24" s="2" t="s">
        <v>567</v>
      </c>
      <c r="E24" s="1"/>
      <c r="F24" s="2" t="s">
        <v>568</v>
      </c>
      <c r="G24" s="2" t="s">
        <v>569</v>
      </c>
      <c r="H24" s="2" t="s">
        <v>570</v>
      </c>
      <c r="I24" s="1"/>
      <c r="J24" s="1"/>
      <c r="K24" s="1">
        <f>IF(K23="","",COUNTIF(H1:H20,K23))</f>
      </c>
      <c r="L24" s="10" t="s">
        <v>571</v>
      </c>
      <c r="M24" s="2" t="s">
        <v>572</v>
      </c>
      <c r="N24" s="2" t="s">
        <v>573</v>
      </c>
      <c r="O24" s="1"/>
    </row>
    <row r="25" spans="1:15" ht="15">
      <c r="A25" s="1"/>
      <c r="B25" s="1"/>
      <c r="C25" s="1"/>
      <c r="D25" s="1">
        <f>$F$25-$H$23</f>
        <v>3</v>
      </c>
      <c r="E25" s="1"/>
      <c r="F25" s="1">
        <f>$D$23-COUNTBLANK(I1:I20)</f>
        <v>3</v>
      </c>
      <c r="G25" s="1">
        <f>$D$23-COUNTBLANK(J1:J20)</f>
        <v>5</v>
      </c>
      <c r="H25" s="1" t="str">
        <f>LEFT(Maestro!$H$3,LEN(Maestro!$H$3)-1)</f>
        <v>aprendid</v>
      </c>
      <c r="I25" s="1"/>
      <c r="J25" s="1"/>
      <c r="K25" s="1"/>
      <c r="L25" s="8">
        <f>VLOOKUP($L$23,L1:M20,2,FALSE)</f>
        <v>6</v>
      </c>
      <c r="M25" s="1">
        <f>IF(LEN(Maestro!$A$2)=2,"",LEFT(RIGHT(Maestro!$A$2,LEN(Maestro!$A$2)-$L$25),LEN(RIGHT(Maestro!$A$2,LEN(Maestro!$A$2)-$L$25))-2))</f>
      </c>
      <c r="N25" s="1">
        <f>LEN($M$25)</f>
        <v>0</v>
      </c>
      <c r="O25" s="1"/>
    </row>
    <row r="26" ht="12.75">
      <c r="D26" t="str">
        <f>LEFT(Maestro!$H$3,LEN(Maestro!H3)-1)</f>
        <v>aprendid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F2">
      <selection activeCell="F28" sqref="F28"/>
    </sheetView>
  </sheetViews>
  <sheetFormatPr defaultColWidth="9.140625" defaultRowHeight="12.75"/>
  <cols>
    <col min="1" max="1" width="13.00390625" style="1" bestFit="1" customWidth="1"/>
    <col min="2" max="2" width="23.8515625" style="1" bestFit="1" customWidth="1"/>
    <col min="3" max="3" width="26.28125" style="1" bestFit="1" customWidth="1"/>
    <col min="4" max="4" width="26.7109375" style="1" bestFit="1" customWidth="1"/>
    <col min="5" max="5" width="26.28125" style="1" bestFit="1" customWidth="1"/>
    <col min="6" max="6" width="28.140625" style="1" bestFit="1" customWidth="1"/>
    <col min="7" max="7" width="11.8515625" style="1" bestFit="1" customWidth="1"/>
    <col min="8" max="8" width="9.57421875" style="1" bestFit="1" customWidth="1"/>
    <col min="9" max="10" width="10.8515625" style="1" bestFit="1" customWidth="1"/>
    <col min="11" max="13" width="9.140625" style="1" customWidth="1"/>
    <col min="14" max="14" width="30.00390625" style="1" bestFit="1" customWidth="1"/>
    <col min="15" max="15" width="26.140625" style="1" bestFit="1" customWidth="1"/>
    <col min="16" max="16" width="23.57421875" style="1" bestFit="1" customWidth="1"/>
    <col min="17" max="16384" width="9.140625" style="1" customWidth="1"/>
  </cols>
  <sheetData>
    <row r="1" spans="1:15" ht="15.75">
      <c r="A1" s="12" t="s">
        <v>642</v>
      </c>
      <c r="B1" s="53" t="s">
        <v>792</v>
      </c>
      <c r="C1" s="53"/>
      <c r="D1" s="53"/>
      <c r="E1" s="53"/>
      <c r="F1" s="53"/>
      <c r="G1" s="53" t="s">
        <v>640</v>
      </c>
      <c r="H1" s="53"/>
      <c r="K1" s="1" t="s">
        <v>530</v>
      </c>
      <c r="L1" s="3" t="s">
        <v>574</v>
      </c>
      <c r="N1" s="10" t="s">
        <v>565</v>
      </c>
      <c r="O1" s="2" t="s">
        <v>566</v>
      </c>
    </row>
    <row r="2" spans="1:15" ht="15.75">
      <c r="A2" s="1" t="str">
        <f>IF(RIGHT(Maestro2!$A$2,2)="se",LEFT(Maestro2!$A$2,LEN(Maestro2!$A$2)-2),Maestro2!$A$2)</f>
        <v>aprender</v>
      </c>
      <c r="B2" s="12" t="s">
        <v>634</v>
      </c>
      <c r="C2" s="12" t="s">
        <v>635</v>
      </c>
      <c r="D2" s="12" t="s">
        <v>636</v>
      </c>
      <c r="E2" s="12" t="s">
        <v>637</v>
      </c>
      <c r="F2" s="12" t="s">
        <v>638</v>
      </c>
      <c r="G2" s="12" t="s">
        <v>634</v>
      </c>
      <c r="H2" s="12" t="s">
        <v>639</v>
      </c>
      <c r="K2" s="1" t="s">
        <v>532</v>
      </c>
      <c r="L2" s="3" t="s">
        <v>534</v>
      </c>
      <c r="N2" s="8" t="str">
        <f>WA2!L23</f>
        <v>e</v>
      </c>
      <c r="O2" s="8">
        <f>WA2!M23</f>
        <v>1</v>
      </c>
    </row>
    <row r="3" spans="2:16" ht="15.75">
      <c r="B3" s="1" t="str">
        <f>IF($A$2="estar",estar!B3,IF($A$2="haber",haber!B3,IF(RIGHT($A$2,2)="ar",CON1!C3,IF(RIGHT($A$2,2)="er",CON2!C3,IF(OR(RIGHT($A$2,2)="ir",RIGHT($A$2,2)="ír"),CON3!C3,"NC")))))</f>
        <v>aprendo</v>
      </c>
      <c r="C3" s="1" t="str">
        <f>IF($A$2="estar",estar!C3,IF($A$2="haber",haber!C3,IF(RIGHT($A$2,2)="ar",CON1!E3,IF(RIGHT($A$2,2)="er",CON2!E3,IF(OR(RIGHT($A$2,2)="ir",RIGHT($A$2,2)="ír"),CON3!E3,"NC")))))</f>
        <v>aprendí</v>
      </c>
      <c r="D3" s="1" t="str">
        <f>IF($A$2="estar",estar!D3,IF($A$2="haber",haber!D3,IF(RIGHT($A$2,2)="ar",CON1!G3,IF(RIGHT($A$2,2)="er",CON2!G3,IF(OR(RIGHT($A$2,2)="ir",RIGHT($A$2,2)="ír"),CON3!G3,"NC")))))</f>
        <v>aprendía</v>
      </c>
      <c r="E3" s="1" t="str">
        <f>IF($A$2="estar",estar!E3,IF($A$2="haber",haber!E3,IF(RIGHT($A$2,2)="ar",CON1!I3,IF(RIGHT($A$2,2)="er",CON2!I3,IF(OR(RIGHT($A$2,2)="ir",RIGHT($A$2,2)="ír"),CON3!I3,"NC")))))</f>
        <v>aprenderé</v>
      </c>
      <c r="F3" s="1" t="str">
        <f>IF($A$2="estar",estar!F3,IF($A$2="haber",haber!F3,IF(RIGHT($A$2,2)="ar",CON1!K3,IF(RIGHT($A$2,2)="er",CON2!K3,IF(OR(RIGHT($A$2,2)="ir",RIGHT($A$2,2)="ír"),CON3!K3,"NC")))))</f>
        <v>aprendería</v>
      </c>
      <c r="G3" s="54" t="str">
        <f>IF($A$2="estar",estar!G3,IF($A$2="haber",haber!G3,IF(RIGHT($A$2,2)="ar",CON1!L3,IF(RIGHT($A$2,2)="er",CON2!L3,IF(OR(RIGHT($A$2,2)="ir",RIGHT($A$2,2)="ír"),CON3!L3,"NC")))))</f>
        <v>aprendiendo</v>
      </c>
      <c r="H3" s="54" t="str">
        <f>IF($A$2="estar",estar!H3,IF($A$2="haber",haber!H3,IF(RIGHT($A$2,2)="ar",CON1!M3,IF(RIGHT($A$2,2)="er",CON2!M3,IF(OR(RIGHT($A$2,2)="ir",RIGHT($A$2,2)="ír"),CON3!M3,"NC")))))</f>
        <v>aprendido</v>
      </c>
      <c r="K3" s="1" t="s">
        <v>539</v>
      </c>
      <c r="L3" s="3" t="s">
        <v>575</v>
      </c>
      <c r="N3" s="10" t="s">
        <v>571</v>
      </c>
      <c r="O3" s="2" t="s">
        <v>572</v>
      </c>
      <c r="P3" s="2" t="s">
        <v>573</v>
      </c>
    </row>
    <row r="4" spans="2:16" ht="15">
      <c r="B4" s="1" t="str">
        <f>IF($A$2="estar",estar!B4,IF($A$2="haber",haber!B4,IF(RIGHT($A$2,2)="ar",CON1!C4,IF(RIGHT($A$2,2)="er",CON2!C4,IF(OR(RIGHT($A$2,2)="ir",RIGHT($A$2,2)="ír"),CON3!C4,"NC")))))</f>
        <v>aprendes</v>
      </c>
      <c r="C4" s="1" t="str">
        <f>IF($A$2="estar",estar!C4,IF($A$2="haber",haber!C4,IF(RIGHT($A$2,2)="ar",CON1!E4,IF(RIGHT($A$2,2)="er",CON2!E4,IF(OR(RIGHT($A$2,2)="ir",RIGHT($A$2,2)="ír"),CON3!E4,"NC")))))</f>
        <v>aprendiste</v>
      </c>
      <c r="D4" s="1" t="str">
        <f>IF($A$2="estar",estar!D4,IF($A$2="haber",haber!D4,IF(RIGHT($A$2,2)="ar",CON1!G4,IF(RIGHT($A$2,2)="er",CON2!G4,IF(OR(RIGHT($A$2,2)="ir",RIGHT($A$2,2)="ír"),CON3!G4,"NC")))))</f>
        <v>aprendías</v>
      </c>
      <c r="E4" s="1" t="str">
        <f>IF($A$2="estar",estar!E4,IF($A$2="haber",haber!E4,IF(RIGHT($A$2,2)="ar",CON1!I4,IF(RIGHT($A$2,2)="er",CON2!I4,IF(OR(RIGHT($A$2,2)="ir",RIGHT($A$2,2)="ír"),CON3!I4,"NC")))))</f>
        <v>aprenderás</v>
      </c>
      <c r="F4" s="1" t="str">
        <f>IF($A$2="estar",estar!F4,IF($A$2="haber",haber!F4,IF(RIGHT($A$2,2)="ar",CON1!K4,IF(RIGHT($A$2,2)="er",CON2!K4,IF(OR(RIGHT($A$2,2)="ir",RIGHT($A$2,2)="ír"),CON3!K4,"NC")))))</f>
        <v>aprenderías</v>
      </c>
      <c r="G4" s="54"/>
      <c r="H4" s="54"/>
      <c r="K4" s="1" t="s">
        <v>541</v>
      </c>
      <c r="L4" s="3" t="s">
        <v>576</v>
      </c>
      <c r="N4" s="8">
        <f>WA2!L25</f>
        <v>2</v>
      </c>
      <c r="O4" s="8" t="str">
        <f>WA2!M25</f>
        <v>rend</v>
      </c>
      <c r="P4" s="8">
        <f>WA2!N25</f>
        <v>4</v>
      </c>
    </row>
    <row r="5" spans="2:15" ht="15.75">
      <c r="B5" s="1" t="str">
        <f>IF($A$2="estar",estar!B5,IF($A$2="haber",haber!B5,IF(RIGHT($A$2,2)="ar",CON1!C5,IF(RIGHT($A$2,2)="er",CON2!C5,IF(OR(RIGHT($A$2,2)="ir",RIGHT($A$2,2)="ír"),CON3!C5,"NC")))))</f>
        <v>aprende</v>
      </c>
      <c r="C5" s="1" t="str">
        <f>IF($A$2="estar",estar!C5,IF($A$2="haber",haber!C5,IF(RIGHT($A$2,2)="ar",CON1!E5,IF(RIGHT($A$2,2)="er",CON2!E5,IF(OR(RIGHT($A$2,2)="ir",RIGHT($A$2,2)="ír"),CON3!E5,"NC")))))</f>
        <v>aprendió</v>
      </c>
      <c r="D5" s="1" t="str">
        <f>IF($A$2="estar",estar!D5,IF($A$2="haber",haber!D5,IF(RIGHT($A$2,2)="ar",CON1!G5,IF(RIGHT($A$2,2)="er",CON2!G5,IF(OR(RIGHT($A$2,2)="ir",RIGHT($A$2,2)="ír"),CON3!G5,"NC")))))</f>
        <v>aprendía</v>
      </c>
      <c r="E5" s="1" t="str">
        <f>IF($A$2="estar",estar!E5,IF($A$2="haber",haber!E5,IF(RIGHT($A$2,2)="ar",CON1!I5,IF(RIGHT($A$2,2)="er",CON2!I5,IF(OR(RIGHT($A$2,2)="ir",RIGHT($A$2,2)="ír"),CON3!I5,"NC")))))</f>
        <v>aprenderá</v>
      </c>
      <c r="F5" s="1" t="str">
        <f>IF($A$2="estar",estar!F5,IF($A$2="haber",haber!F5,IF(RIGHT($A$2,2)="ar",CON1!K5,IF(RIGHT($A$2,2)="er",CON2!K5,IF(OR(RIGHT($A$2,2)="ir",RIGHT($A$2,2)="ír"),CON3!K5,"NC")))))</f>
        <v>aprendería</v>
      </c>
      <c r="G5" s="54"/>
      <c r="H5" s="54"/>
      <c r="K5" s="1" t="s">
        <v>543</v>
      </c>
      <c r="L5" s="3" t="s">
        <v>577</v>
      </c>
      <c r="N5" s="10" t="s">
        <v>565</v>
      </c>
      <c r="O5" s="2" t="s">
        <v>566</v>
      </c>
    </row>
    <row r="6" spans="2:15" ht="15">
      <c r="B6" s="1" t="str">
        <f>IF($A$2="estar",estar!B6,IF($A$2="haber",haber!B6,IF(RIGHT($A$2,2)="ar",CON1!C6,IF(RIGHT($A$2,2)="er",CON2!C6,IF(OR(RIGHT($A$2,2)="ir",RIGHT($A$2,2)="ír"),CON3!C6,"NC")))))</f>
        <v>aprendemos</v>
      </c>
      <c r="C6" s="1" t="str">
        <f>IF($A$2="estar",estar!C6,IF($A$2="haber",haber!C6,IF(RIGHT($A$2,2)="ar",CON1!E6,IF(RIGHT($A$2,2)="er",CON2!E6,IF(OR(RIGHT($A$2,2)="ir",RIGHT($A$2,2)="ír"),CON3!E6,"NC")))))</f>
        <v>aprendimos</v>
      </c>
      <c r="D6" s="1" t="str">
        <f>IF($A$2="estar",estar!D6,IF($A$2="haber",haber!D6,IF(RIGHT($A$2,2)="ar",CON1!G6,IF(RIGHT($A$2,2)="er",CON2!G6,IF(OR(RIGHT($A$2,2)="ir",RIGHT($A$2,2)="ír"),CON3!G6,"NC")))))</f>
        <v>aprendíamos</v>
      </c>
      <c r="E6" s="1" t="str">
        <f>IF($A$2="estar",estar!E6,IF($A$2="haber",haber!E6,IF(RIGHT($A$2,2)="ar",CON1!I6,IF(RIGHT($A$2,2)="er",CON2!I6,IF(OR(RIGHT($A$2,2)="ir",RIGHT($A$2,2)="ír"),CON3!I6,"NC")))))</f>
        <v>aprenderemos</v>
      </c>
      <c r="F6" s="1" t="str">
        <f>IF($A$2="estar",estar!F6,IF($A$2="haber",haber!F6,IF(RIGHT($A$2,2)="ar",CON1!K6,IF(RIGHT($A$2,2)="er",CON2!K6,IF(OR(RIGHT($A$2,2)="ir",RIGHT($A$2,2)="ír"),CON3!K6,"NC")))))</f>
        <v>aprenderíamos</v>
      </c>
      <c r="G6" s="54"/>
      <c r="H6" s="54"/>
      <c r="N6" s="8" t="str">
        <f>WA3!L23</f>
        <v>e</v>
      </c>
      <c r="O6" s="8">
        <f>WA3!M23</f>
        <v>1</v>
      </c>
    </row>
    <row r="7" spans="2:16" ht="15.75">
      <c r="B7" s="1" t="str">
        <f>IF($A$2="estar",estar!B7,IF($A$2="haber",haber!B7,IF(RIGHT($A$2,2)="ar",CON1!C7,IF(RIGHT($A$2,2)="er",CON2!C7,IF(OR(RIGHT($A$2,2)="ir",RIGHT($A$2,2)="ír"),CON3!C7,"NC")))))</f>
        <v>aprendéis</v>
      </c>
      <c r="C7" s="1" t="str">
        <f>IF($A$2="estar",estar!C7,IF($A$2="haber",haber!C7,IF(RIGHT($A$2,2)="ar",CON1!E7,IF(RIGHT($A$2,2)="er",CON2!E7,IF(OR(RIGHT($A$2,2)="ir",RIGHT($A$2,2)="ír"),CON3!E7,"NC")))))</f>
        <v>aprendisteis</v>
      </c>
      <c r="D7" s="1" t="str">
        <f>IF($A$2="estar",estar!D7,IF($A$2="haber",haber!D7,IF(RIGHT($A$2,2)="ar",CON1!G7,IF(RIGHT($A$2,2)="er",CON2!G7,IF(OR(RIGHT($A$2,2)="ir",RIGHT($A$2,2)="ír"),CON3!G7,"NC")))))</f>
        <v>aprendíais</v>
      </c>
      <c r="E7" s="1" t="str">
        <f>IF($A$2="estar",estar!E7,IF($A$2="haber",haber!E7,IF(RIGHT($A$2,2)="ar",CON1!I7,IF(RIGHT($A$2,2)="er",CON2!I7,IF(OR(RIGHT($A$2,2)="ir",RIGHT($A$2,2)="ír"),CON3!I7,"NC")))))</f>
        <v>aprenderéis</v>
      </c>
      <c r="F7" s="1" t="str">
        <f>IF($A$2="estar",estar!F7,IF($A$2="haber",haber!F7,IF(RIGHT($A$2,2)="ar",CON1!K7,IF(RIGHT($A$2,2)="er",CON2!K7,IF(OR(RIGHT($A$2,2)="ir",RIGHT($A$2,2)="ír"),CON3!K7,"NC")))))</f>
        <v>aprenderíais</v>
      </c>
      <c r="G7" s="54"/>
      <c r="H7" s="54"/>
      <c r="N7" s="10" t="s">
        <v>571</v>
      </c>
      <c r="O7" s="2" t="s">
        <v>572</v>
      </c>
      <c r="P7" s="2" t="s">
        <v>573</v>
      </c>
    </row>
    <row r="8" spans="2:16" ht="15">
      <c r="B8" s="1" t="str">
        <f>IF($A$2="estar",estar!B8,IF($A$2="haber",haber!B8,IF(RIGHT($A$2,2)="ar",CON1!C8,IF(RIGHT($A$2,2)="er",CON2!C8,IF(OR(RIGHT($A$2,2)="ir",RIGHT($A$2,2)="ír"),CON3!C8,"NC")))))</f>
        <v>aprenden</v>
      </c>
      <c r="C8" s="1" t="str">
        <f>IF($A$2="estar",estar!C8,IF($A$2="haber",haber!C8,IF(RIGHT($A$2,2)="ar",CON1!E8,IF(RIGHT($A$2,2)="er",CON2!E8,IF(OR(RIGHT($A$2,2)="ir",RIGHT($A$2,2)="ír"),CON3!E8,"NC")))))</f>
        <v>aprendieron</v>
      </c>
      <c r="D8" s="1" t="str">
        <f>IF($A$2="estar",estar!D8,IF($A$2="haber",haber!D8,IF(RIGHT($A$2,2)="ar",CON1!G8,IF(RIGHT($A$2,2)="er",CON2!G8,IF(OR(RIGHT($A$2,2)="ir",RIGHT($A$2,2)="ír"),CON3!G8,"NC")))))</f>
        <v>aprendían</v>
      </c>
      <c r="E8" s="1" t="str">
        <f>IF($A$2="estar",estar!E8,IF($A$2="haber",haber!E8,IF(RIGHT($A$2,2)="ar",CON1!I8,IF(RIGHT($A$2,2)="er",CON2!I8,IF(OR(RIGHT($A$2,2)="ir",RIGHT($A$2,2)="ír"),CON3!I8,"NC")))))</f>
        <v>aprenderán</v>
      </c>
      <c r="F8" s="1" t="str">
        <f>IF($A$2="estar",estar!F8,IF($A$2="haber",haber!F8,IF(RIGHT($A$2,2)="ar",CON1!K8,IF(RIGHT($A$2,2)="er",CON2!K8,IF(OR(RIGHT($A$2,2)="ir",RIGHT($A$2,2)="ír"),CON3!K8,"NC")))))</f>
        <v>aprenderían</v>
      </c>
      <c r="G8" s="54"/>
      <c r="H8" s="54"/>
      <c r="N8" s="8">
        <f>WA3!L25</f>
        <v>3</v>
      </c>
      <c r="O8" s="8" t="str">
        <f>WA3!M25</f>
        <v>end</v>
      </c>
      <c r="P8" s="8">
        <f>WA3!N25</f>
        <v>3</v>
      </c>
    </row>
    <row r="9" spans="2:6" ht="15.75">
      <c r="B9" s="53" t="s">
        <v>793</v>
      </c>
      <c r="C9" s="53"/>
      <c r="D9" s="53"/>
      <c r="E9" s="53"/>
      <c r="F9" s="53"/>
    </row>
    <row r="10" spans="2:6" ht="15.75">
      <c r="B10" s="13" t="s">
        <v>780</v>
      </c>
      <c r="C10" s="13" t="s">
        <v>781</v>
      </c>
      <c r="D10" s="13" t="s">
        <v>782</v>
      </c>
      <c r="E10" s="13" t="s">
        <v>783</v>
      </c>
      <c r="F10" s="13" t="s">
        <v>784</v>
      </c>
    </row>
    <row r="11" spans="2:6" ht="15">
      <c r="B11" s="1" t="str">
        <f>haber!B3&amp;" "&amp;$H$3</f>
        <v>he aprendido</v>
      </c>
      <c r="C11" s="1" t="str">
        <f>haber!C3&amp;" "&amp;$H$3</f>
        <v>hube aprendido</v>
      </c>
      <c r="D11" s="1" t="str">
        <f>haber!D3&amp;" "&amp;$H$3</f>
        <v>había aprendido</v>
      </c>
      <c r="E11" s="1" t="str">
        <f>haber!E3&amp;" "&amp;$H$3</f>
        <v>habré aprendido</v>
      </c>
      <c r="F11" s="1" t="str">
        <f>haber!F3&amp;" "&amp;$H$3</f>
        <v>habría aprendido</v>
      </c>
    </row>
    <row r="12" spans="2:14" ht="15">
      <c r="B12" s="1" t="str">
        <f>haber!B4&amp;" "&amp;$H$3</f>
        <v>has aprendido</v>
      </c>
      <c r="C12" s="1" t="str">
        <f>haber!C4&amp;" "&amp;$H$3</f>
        <v>hubiste aprendido</v>
      </c>
      <c r="D12" s="1" t="str">
        <f>haber!D4&amp;" "&amp;$H$3</f>
        <v>habías aprendido</v>
      </c>
      <c r="E12" s="1" t="str">
        <f>haber!E4&amp;" "&amp;$H$3</f>
        <v>habrás aprendido</v>
      </c>
      <c r="F12" s="1" t="str">
        <f>haber!F4&amp;" "&amp;$H$3</f>
        <v>habrías aprendido</v>
      </c>
      <c r="N12" s="1" t="s">
        <v>1044</v>
      </c>
    </row>
    <row r="13" spans="2:14" ht="15">
      <c r="B13" s="1" t="str">
        <f>haber!B5&amp;" "&amp;$H$3</f>
        <v>ha aprendido</v>
      </c>
      <c r="C13" s="1" t="str">
        <f>haber!C5&amp;" "&amp;$H$3</f>
        <v>hubo aprendido</v>
      </c>
      <c r="D13" s="1" t="str">
        <f>haber!D5&amp;" "&amp;$H$3</f>
        <v>había aprendido</v>
      </c>
      <c r="E13" s="1" t="str">
        <f>haber!E5&amp;" "&amp;$H$3</f>
        <v>habrá aprendido</v>
      </c>
      <c r="F13" s="1" t="str">
        <f>haber!F5&amp;" "&amp;$H$3</f>
        <v>habría aprendido</v>
      </c>
      <c r="J13" s="1" t="s">
        <v>836</v>
      </c>
      <c r="N13" s="1" t="s">
        <v>1045</v>
      </c>
    </row>
    <row r="14" spans="2:14" ht="15">
      <c r="B14" s="1" t="str">
        <f>haber!B6&amp;" "&amp;$H$3</f>
        <v>hemos aprendido</v>
      </c>
      <c r="C14" s="1" t="str">
        <f>haber!C6&amp;" "&amp;$H$3</f>
        <v>hubimos aprendido</v>
      </c>
      <c r="D14" s="1" t="str">
        <f>haber!D6&amp;" "&amp;$H$3</f>
        <v>habíamos aprendido</v>
      </c>
      <c r="E14" s="1" t="str">
        <f>haber!E6&amp;" "&amp;$H$3</f>
        <v>habremos aprendido</v>
      </c>
      <c r="F14" s="1" t="str">
        <f>haber!F6&amp;" "&amp;$H$3</f>
        <v>habríamos aprendido</v>
      </c>
      <c r="I14" s="1" t="str">
        <f>LEFT($B$5,LEN($B$5)-1)</f>
        <v>aprend</v>
      </c>
      <c r="N14" s="1" t="s">
        <v>1046</v>
      </c>
    </row>
    <row r="15" spans="2:14" ht="15">
      <c r="B15" s="1" t="str">
        <f>haber!B7&amp;" "&amp;$H$3</f>
        <v>habéis aprendido</v>
      </c>
      <c r="C15" s="1" t="str">
        <f>haber!C7&amp;" "&amp;$H$3</f>
        <v>hubisteis aprendido</v>
      </c>
      <c r="D15" s="1" t="str">
        <f>haber!D7&amp;" "&amp;$H$3</f>
        <v>habíais aprendido</v>
      </c>
      <c r="E15" s="1" t="str">
        <f>haber!E7&amp;" "&amp;$H$3</f>
        <v>habréis aprendido</v>
      </c>
      <c r="F15" s="1" t="str">
        <f>haber!F7&amp;" "&amp;$H$3</f>
        <v>habríais aprendido</v>
      </c>
      <c r="I15" s="1" t="str">
        <f>LEFT($B$28,LEN($B$28)-1)</f>
        <v>aprend</v>
      </c>
      <c r="N15" s="1" t="s">
        <v>1047</v>
      </c>
    </row>
    <row r="16" spans="2:14" ht="15">
      <c r="B16" s="1" t="str">
        <f>haber!B8&amp;" "&amp;$H$3</f>
        <v>han aprendido</v>
      </c>
      <c r="C16" s="1" t="str">
        <f>haber!C8&amp;" "&amp;$H$3</f>
        <v>hubieron aprendido</v>
      </c>
      <c r="D16" s="1" t="str">
        <f>haber!D8&amp;" "&amp;$H$3</f>
        <v>habían aprendido</v>
      </c>
      <c r="E16" s="1" t="str">
        <f>haber!E8&amp;" "&amp;$H$3</f>
        <v>habrán aprendido</v>
      </c>
      <c r="F16" s="1" t="str">
        <f>haber!F8&amp;" "&amp;$H$3</f>
        <v>habrían aprendido</v>
      </c>
      <c r="I16" s="1">
        <f>IF(OR(WA!$D$25=1,CON2!$W$2="A",CON3!$W$2="A",CON3!$AB$2="A",CON3!$V$2="A",CON2!$AD$2="A",CON2!$AF$2="A",$A$2="dar"),1,2)</f>
        <v>2</v>
      </c>
      <c r="J16" s="1" t="str">
        <f>IF(OR($N$6="í",AND(WA!$D$25=1,NOT(OR($A$2="ser",$A$2="ir")))),"Yes","No")</f>
        <v>No</v>
      </c>
      <c r="N16" s="1" t="s">
        <v>1048</v>
      </c>
    </row>
    <row r="17" spans="2:14" ht="15.75">
      <c r="B17" s="13" t="s">
        <v>785</v>
      </c>
      <c r="C17" s="13" t="s">
        <v>786</v>
      </c>
      <c r="D17" s="13" t="s">
        <v>787</v>
      </c>
      <c r="E17" s="13" t="s">
        <v>788</v>
      </c>
      <c r="F17" s="13" t="s">
        <v>789</v>
      </c>
      <c r="N17" s="1" t="s">
        <v>1049</v>
      </c>
    </row>
    <row r="18" spans="2:14" ht="15">
      <c r="B18" s="1" t="str">
        <f>estar!B3&amp;" "&amp;$G$3</f>
        <v>estoy aprendiendo</v>
      </c>
      <c r="C18" s="1" t="str">
        <f>estar!C3&amp;" "&amp;$G$3</f>
        <v>estuve aprendiendo</v>
      </c>
      <c r="D18" s="1" t="str">
        <f>estar!D3&amp;" "&amp;$G$3</f>
        <v>estaba aprendiendo</v>
      </c>
      <c r="E18" s="1" t="str">
        <f>estar!E3&amp;" "&amp;$G$3</f>
        <v>estaré aprendiendo</v>
      </c>
      <c r="F18" s="1" t="str">
        <f>estar!F3&amp;" "&amp;$G$3</f>
        <v>estaría aprendiendo</v>
      </c>
      <c r="I18" s="1" t="str">
        <f>IF(CON3!$Z$2="A",$I$14,IF(AND(RIGHT($A$2,3)="iar",CON1!$Z$2="NA"),SUBSTITUTE($I$14,$N$29,VLOOKUP($N$29,K1:L5,2,FALSE),$O$6),SUBSTITUTE($I$14,$N$6,VLOOKUP($N$6,K1:L5,2,FALSE),$O$6)))</f>
        <v>aprénd</v>
      </c>
      <c r="J18" s="1" t="str">
        <f>IF($A$2="estar",LEFT($A$2,LEN($A$2)-2)&amp;"a",IF(OR($A$2="ser",$A$2="eser"),"se",IF(OR(WA!$D$25=1,$N$6="í"),$B$5,$I$18&amp;RIGHT($B$5,1))))</f>
        <v>aprénde</v>
      </c>
      <c r="L18" s="1">
        <f>LEN($B$27)-LEN($A$2)</f>
        <v>0</v>
      </c>
      <c r="N18" s="3" t="s">
        <v>1051</v>
      </c>
    </row>
    <row r="19" spans="2:14" ht="15">
      <c r="B19" s="1" t="str">
        <f>estar!B4&amp;" "&amp;$G$3</f>
        <v>estás aprendiendo</v>
      </c>
      <c r="C19" s="1" t="str">
        <f>estar!C4&amp;" "&amp;$G$3</f>
        <v>estuviste aprendiendo</v>
      </c>
      <c r="D19" s="1" t="str">
        <f>estar!D4&amp;" "&amp;$G$3</f>
        <v>estabas aprendiendo</v>
      </c>
      <c r="E19" s="1" t="str">
        <f>estar!E4&amp;" "&amp;$G$3</f>
        <v>estarás aprendiendo</v>
      </c>
      <c r="F19" s="1" t="str">
        <f>estar!F4&amp;" "&amp;$G$3</f>
        <v>estarías aprendiendo</v>
      </c>
      <c r="I19" s="1" t="str">
        <f>IF(CON3!$Z$2="A",$I$14,IF(AND(RIGHT($A$2,3)="iar",CON1!$Z$2="NA"),SUBSTITUTE($I$15,$N$29,VLOOKUP($N$29,K1:L5,2,FALSE),$O$6),SUBSTITUTE($I$15,$N$6,VLOOKUP($N$6,K1:L5,2,FALSE),$O$6)))</f>
        <v>aprénd</v>
      </c>
      <c r="J19" s="1" t="str">
        <f>IF($A$2="estar",LEFT($A$2,LEN($A$2)-2)&amp;"e",IF($J$16="Yes",$B$28,$I$19&amp;RIGHT($B$28,1)))</f>
        <v>aprénda</v>
      </c>
      <c r="N19" s="1" t="s">
        <v>1050</v>
      </c>
    </row>
    <row r="20" spans="2:10" ht="15">
      <c r="B20" s="1" t="str">
        <f>estar!B5&amp;" "&amp;$G$3</f>
        <v>está aprendiendo</v>
      </c>
      <c r="C20" s="1" t="str">
        <f>estar!C5&amp;" "&amp;$G$3</f>
        <v>estuvo aprendiendo</v>
      </c>
      <c r="D20" s="1" t="str">
        <f>estar!D5&amp;" "&amp;$G$3</f>
        <v>estaba aprendiendo</v>
      </c>
      <c r="E20" s="1" t="str">
        <f>estar!E5&amp;" "&amp;$G$3</f>
        <v>estará aprendiendo</v>
      </c>
      <c r="F20" s="1" t="str">
        <f>estar!F5&amp;" "&amp;$G$3</f>
        <v>estaría aprendiendo</v>
      </c>
      <c r="I20" s="1" t="str">
        <f>IF($A$2="ir","vámos",LEFT($B$29,LEN($B$29)-4)&amp;IF(RIGHT($A$2,2)="ar","émos","ámos"))</f>
        <v>aprendámos</v>
      </c>
      <c r="J20" s="1" t="str">
        <f>IF($A$2="estar",LEFT($A$2,LEN($A$2)-2)&amp;"ámo",LEFT(I20,LEN(I20)-1))</f>
        <v>aprendámo</v>
      </c>
    </row>
    <row r="21" spans="2:11" ht="15">
      <c r="B21" s="1" t="str">
        <f>estar!B6&amp;" "&amp;$G$3</f>
        <v>estamos aprendiendo</v>
      </c>
      <c r="C21" s="1" t="str">
        <f>estar!C6&amp;" "&amp;$G$3</f>
        <v>estuvimos aprendiendo</v>
      </c>
      <c r="D21" s="1" t="str">
        <f>estar!D6&amp;" "&amp;$G$3</f>
        <v>estábamos aprendiendo</v>
      </c>
      <c r="E21" s="1" t="str">
        <f>estar!E6&amp;" "&amp;$G$3</f>
        <v>estaremos aprendiendo</v>
      </c>
      <c r="F21" s="1" t="str">
        <f>estar!F6&amp;" "&amp;$G$3</f>
        <v>estaríamos aprendiendo</v>
      </c>
      <c r="I21" s="1">
        <f>IF(RIGHT($A$2,2)="ir",2,1)</f>
        <v>1</v>
      </c>
      <c r="K21" s="1">
        <f>IF(RIGHT($A$2,2)="ir","í","")</f>
      </c>
    </row>
    <row r="22" spans="2:6" ht="15">
      <c r="B22" s="1" t="str">
        <f>estar!B7&amp;" "&amp;$G$3</f>
        <v>estáis aprendiendo</v>
      </c>
      <c r="C22" s="1" t="str">
        <f>estar!C7&amp;" "&amp;$G$3</f>
        <v>estuvisteis aprendiendo</v>
      </c>
      <c r="D22" s="1" t="str">
        <f>estar!D7&amp;" "&amp;$G$3</f>
        <v>estabais aprendiendo</v>
      </c>
      <c r="E22" s="1" t="str">
        <f>estar!E7&amp;" "&amp;$G$3</f>
        <v>estaréis aprendiendo</v>
      </c>
      <c r="F22" s="1" t="str">
        <f>estar!F7&amp;" "&amp;$G$3</f>
        <v>estaríais aprendiendo</v>
      </c>
    </row>
    <row r="23" spans="2:6" ht="15">
      <c r="B23" s="1" t="str">
        <f>estar!B8&amp;" "&amp;$G$3</f>
        <v>están aprendiendo</v>
      </c>
      <c r="C23" s="1" t="str">
        <f>estar!C8&amp;" "&amp;$G$3</f>
        <v>estuvieron aprendiendo</v>
      </c>
      <c r="D23" s="1" t="str">
        <f>estar!D8&amp;" "&amp;$G$3</f>
        <v>estaban aprendiendo</v>
      </c>
      <c r="E23" s="1" t="str">
        <f>estar!E8&amp;" "&amp;$G$3</f>
        <v>estarán aprendiendo</v>
      </c>
      <c r="F23" s="1" t="str">
        <f>estar!F8&amp;" "&amp;$G$3</f>
        <v>estarían aprendiendo</v>
      </c>
    </row>
    <row r="24" spans="2:15" ht="15.75">
      <c r="B24" s="53" t="s">
        <v>794</v>
      </c>
      <c r="C24" s="53"/>
      <c r="D24" s="53"/>
      <c r="E24" s="53"/>
      <c r="F24" s="53" t="s">
        <v>801</v>
      </c>
      <c r="G24" s="53"/>
      <c r="H24" s="53"/>
      <c r="N24" s="10"/>
      <c r="O24" s="2"/>
    </row>
    <row r="25" spans="2:15" ht="15.75">
      <c r="B25" s="12" t="s">
        <v>634</v>
      </c>
      <c r="C25" s="53" t="s">
        <v>636</v>
      </c>
      <c r="D25" s="53"/>
      <c r="E25" s="12" t="s">
        <v>637</v>
      </c>
      <c r="F25" s="12" t="s">
        <v>799</v>
      </c>
      <c r="G25" s="53" t="s">
        <v>800</v>
      </c>
      <c r="H25" s="53"/>
      <c r="N25" s="8"/>
      <c r="O25" s="8"/>
    </row>
    <row r="26" spans="2:16" ht="15.75">
      <c r="B26" s="1" t="str">
        <f>IF($A$2="estar",estar!B10,IF($A$2="haber",haber!B10,IF(RIGHT($A$2,2)="ar",CON1!C10,IF(RIGHT($A$2,2)="er",CON2!C10,IF(OR(RIGHT($A$2,2)="ir",RIGHT($A$2,2)="ír"),CON3!C10,"NC")))))</f>
        <v>aprenda</v>
      </c>
      <c r="C26" s="1" t="str">
        <f>IF($A$2="estar",estar!C10,IF($A$2="haber",haber!C10,IF(RIGHT($A$2,2)="ar",CON1!E10,IF(RIGHT($A$2,2)="er",CON2!E10,IF(OR(RIGHT($A$2,2)="ir",RIGHT($A$2,2)="ír"),CON3!E10,"NC")))))</f>
        <v>aprendiera</v>
      </c>
      <c r="D26" s="1" t="str">
        <f>IF($A$2="estar",estar!D10,IF($A$2="haber",haber!D10,IF(RIGHT($A$2,2)="ar",CON1!G10,IF(RIGHT($A$2,2)="er",CON2!G10,IF(OR(RIGHT($A$2,2)="ir",RIGHT($A$2,2)="ír"),CON3!G10,"NC")))))</f>
        <v>aprendiese</v>
      </c>
      <c r="E26" s="1" t="str">
        <f>IF($A$2="estar",estar!E10,IF($A$2="haber",haber!E10,IF(RIGHT($A$2,2)="ar",CON1!I10,IF(RIGHT($A$2,2)="er",CON2!I10,IF(OR(RIGHT($A$2,2)="ir",RIGHT($A$2,2)="ír"),CON3!I10,"NC")))))</f>
        <v>aprendiere</v>
      </c>
      <c r="F26" s="1" t="s">
        <v>802</v>
      </c>
      <c r="G26" s="1" t="s">
        <v>802</v>
      </c>
      <c r="N26" s="10"/>
      <c r="O26" s="2"/>
      <c r="P26" s="2"/>
    </row>
    <row r="27" spans="2:16" ht="15">
      <c r="B27" s="1" t="str">
        <f>IF($A$2="estar",estar!B11,IF($A$2="haber",haber!B11,IF(RIGHT($A$2,2)="ar",CON1!C11,IF(RIGHT($A$2,2)="er",CON2!C11,IF(OR(RIGHT($A$2,2)="ir",RIGHT($A$2,2)="ír"),CON3!C11,"NC")))))</f>
        <v>aprendas</v>
      </c>
      <c r="C27" s="1" t="str">
        <f>IF($A$2="estar",estar!C11,IF($A$2="haber",haber!C11,IF(RIGHT($A$2,2)="ar",CON1!E11,IF(RIGHT($A$2,2)="er",CON2!E11,IF(OR(RIGHT($A$2,2)="ir",RIGHT($A$2,2)="ír"),CON3!E11,"NC")))))</f>
        <v>aprendieras</v>
      </c>
      <c r="D27" s="1" t="str">
        <f>IF($A$2="estar",estar!D11,IF($A$2="haber",haber!D11,IF(RIGHT($A$2,2)="ar",CON1!G11,IF(RIGHT($A$2,2)="er",CON2!G11,IF(OR(RIGHT($A$2,2)="ir",RIGHT($A$2,2)="ír"),CON3!G11,"NC")))))</f>
        <v>aprendieses</v>
      </c>
      <c r="E27" s="1" t="str">
        <f>IF($A$2="estar",estar!E11,IF($A$2="haber",haber!E11,IF(RIGHT($A$2,2)="ar",CON1!I11,IF(RIGHT($A$2,2)="er",CON2!I11,IF(OR(RIGHT($A$2,2)="ir",RIGHT($A$2,2)="ír"),CON3!I11,"NC")))))</f>
        <v>aprendieres</v>
      </c>
      <c r="F27" s="1" t="str">
        <f>IF(OR($A$2="ser",$A$2="eser"),"sé",IF(OR($A$2="ir",$A$2="haber"),LEFT($B$6,LEN($B$6)-4)&amp;"e",IF(CON2!$W$2="A",LEFT($A$2,LEN($A$2)-3)&amp;"z",IF(CON3!$W$2="A",LEFT($B$4,LEN($B$4)-3),IF(OR(CON3!$AB$2="A",CON3!$V$2="A",CON2!$AD$2="A",CON2!$AF$2="A"),LEFT($B$6,LEN($B$6)-4),LEFT($B$4,LEN($B$4)-1))))))</f>
        <v>aprende</v>
      </c>
      <c r="G27" s="1" t="str">
        <f>"no "&amp;B27</f>
        <v>no aprendas</v>
      </c>
      <c r="N27" s="8"/>
      <c r="O27" s="8"/>
      <c r="P27" s="8"/>
    </row>
    <row r="28" spans="2:15" ht="15.75">
      <c r="B28" s="1" t="str">
        <f>IF($A$2="estar",estar!B12,IF($A$2="haber",haber!B12,IF(RIGHT($A$2,2)="ar",CON1!C12,IF(RIGHT($A$2,2)="er",CON2!C12,IF(OR(RIGHT($A$2,2)="ir",RIGHT($A$2,2)="ír"),CON3!C12,"NC")))))</f>
        <v>aprenda</v>
      </c>
      <c r="C28" s="1" t="str">
        <f>IF($A$2="estar",estar!C12,IF($A$2="haber",haber!C12,IF(RIGHT($A$2,2)="ar",CON1!E12,IF(RIGHT($A$2,2)="er",CON2!E12,IF(OR(RIGHT($A$2,2)="ir",RIGHT($A$2,2)="ír"),CON3!E12,"NC")))))</f>
        <v>aprendiera</v>
      </c>
      <c r="D28" s="1" t="str">
        <f>IF($A$2="estar",estar!D12,IF($A$2="haber",haber!D12,IF(RIGHT($A$2,2)="ar",CON1!G12,IF(RIGHT($A$2,2)="er",CON2!G12,IF(OR(RIGHT($A$2,2)="ir",RIGHT($A$2,2)="ír"),CON3!G12,"NC")))))</f>
        <v>aprendiese</v>
      </c>
      <c r="E28" s="1" t="str">
        <f>IF($A$2="estar",estar!E12,IF($A$2="haber",haber!E12,IF(RIGHT($A$2,2)="ar",CON1!I12,IF(RIGHT($A$2,2)="er",CON2!I12,IF(OR(RIGHT($A$2,2)="ir",RIGHT($A$2,2)="ír"),CON3!I12,"NC")))))</f>
        <v>aprendiere</v>
      </c>
      <c r="F28" s="1" t="str">
        <f>$B$28</f>
        <v>aprenda</v>
      </c>
      <c r="G28" s="1" t="str">
        <f>"no "&amp;B28</f>
        <v>no aprenda</v>
      </c>
      <c r="K28" s="1" t="s">
        <v>530</v>
      </c>
      <c r="L28" s="3" t="s">
        <v>574</v>
      </c>
      <c r="M28" s="1" t="str">
        <f>SUBSTITUTE($H$3,$N$29,VLOOKUP($N$29,K28:L32,2,FALSE),$O$29)</f>
        <v>aprendído</v>
      </c>
      <c r="N28" s="10" t="s">
        <v>565</v>
      </c>
      <c r="O28" s="2" t="s">
        <v>566</v>
      </c>
    </row>
    <row r="29" spans="2:15" ht="15">
      <c r="B29" s="1" t="str">
        <f>IF($A$2="estar",estar!B13,IF($A$2="haber",haber!B13,IF(RIGHT($A$2,2)="ar",CON1!C13,IF(RIGHT($A$2,2)="er",CON2!C13,IF(OR(RIGHT($A$2,2)="ir",RIGHT($A$2,2)="ír"),CON3!C13,"NC")))))</f>
        <v>aprendamos</v>
      </c>
      <c r="C29" s="1" t="str">
        <f>IF($A$2="estar",estar!C13,IF($A$2="haber",haber!C13,IF(RIGHT($A$2,2)="ar",CON1!E13,IF(RIGHT($A$2,2)="er",CON2!E13,IF(OR(RIGHT($A$2,2)="ir",RIGHT($A$2,2)="ír"),CON3!E13,"NC")))))</f>
        <v>aprendiéramos</v>
      </c>
      <c r="D29" s="1" t="str">
        <f>IF($A$2="estar",estar!D13,IF($A$2="haber",haber!D13,IF(RIGHT($A$2,2)="ar",CON1!G13,IF(RIGHT($A$2,2)="er",CON2!G13,IF(OR(RIGHT($A$2,2)="ir",RIGHT($A$2,2)="ír"),CON3!G13,"NC")))))</f>
        <v>aprendiésemos</v>
      </c>
      <c r="E29" s="1" t="str">
        <f>IF($A$2="estar",estar!E13,IF($A$2="haber",haber!E13,IF(RIGHT($A$2,2)="ar",CON1!I13,IF(RIGHT($A$2,2)="er",CON2!I13,IF(OR(RIGHT($A$2,2)="ir",RIGHT($A$2,2)="ír"),CON3!I13,"NC")))))</f>
        <v>aprendiéremos</v>
      </c>
      <c r="F29" s="1" t="str">
        <f>$B$29</f>
        <v>aprendamos</v>
      </c>
      <c r="G29" s="1" t="str">
        <f>"no "&amp;B29</f>
        <v>no aprendamos</v>
      </c>
      <c r="K29" s="1" t="s">
        <v>532</v>
      </c>
      <c r="L29" s="3" t="s">
        <v>534</v>
      </c>
      <c r="N29" s="8" t="str">
        <f>WA4!L23</f>
        <v>i</v>
      </c>
      <c r="O29" s="8">
        <f>WA4!M23</f>
        <v>1</v>
      </c>
    </row>
    <row r="30" spans="2:16" ht="15.75">
      <c r="B30" s="1" t="str">
        <f>IF($A$2="estar",estar!B14,IF($A$2="haber",haber!B14,IF(RIGHT($A$2,2)="ar",CON1!C14,IF(RIGHT($A$2,2)="er",CON2!C14,IF(OR(RIGHT($A$2,2)="ir",RIGHT($A$2,2)="ír"),CON3!C14,"NC")))))</f>
        <v>aprendáis</v>
      </c>
      <c r="C30" s="1" t="str">
        <f>IF($A$2="estar",estar!C14,IF($A$2="haber",haber!C14,IF(RIGHT($A$2,2)="ar",CON1!E14,IF(RIGHT($A$2,2)="er",CON2!E14,IF(OR(RIGHT($A$2,2)="ir",RIGHT($A$2,2)="ír"),CON3!E14,"NC")))))</f>
        <v>aprendierais</v>
      </c>
      <c r="D30" s="1" t="str">
        <f>IF($A$2="estar",estar!D14,IF($A$2="haber",haber!D14,IF(RIGHT($A$2,2)="ar",CON1!G14,IF(RIGHT($A$2,2)="er",CON2!G14,IF(OR(RIGHT($A$2,2)="ir",RIGHT($A$2,2)="ír"),CON3!G14,"NC")))))</f>
        <v>aprendieseis</v>
      </c>
      <c r="E30" s="1" t="str">
        <f>IF($A$2="estar",estar!E14,IF($A$2="haber",haber!E14,IF(RIGHT($A$2,2)="ar",CON1!I14,IF(RIGHT($A$2,2)="er",CON2!I14,IF(OR(RIGHT($A$2,2)="ir",RIGHT($A$2,2)="ír"),CON3!I14,"NC")))))</f>
        <v>aprendiereis</v>
      </c>
      <c r="F30" s="1" t="str">
        <f>LEFT($A$2,LEN($A$2)-1)&amp;"d"</f>
        <v>aprended</v>
      </c>
      <c r="G30" s="1" t="str">
        <f>"no "&amp;B30</f>
        <v>no aprendáis</v>
      </c>
      <c r="K30" s="1" t="s">
        <v>539</v>
      </c>
      <c r="L30" s="3" t="s">
        <v>575</v>
      </c>
      <c r="N30" s="10" t="s">
        <v>571</v>
      </c>
      <c r="O30" s="2" t="s">
        <v>572</v>
      </c>
      <c r="P30" s="2" t="s">
        <v>573</v>
      </c>
    </row>
    <row r="31" spans="2:16" ht="15">
      <c r="B31" s="1" t="str">
        <f>IF($A$2="estar",estar!B15,IF($A$2="haber",haber!B15,IF(RIGHT($A$2,2)="ar",CON1!C15,IF(RIGHT($A$2,2)="er",CON2!C15,IF(OR(RIGHT($A$2,2)="ir",RIGHT($A$2,2)="ír"),CON3!C15,"NC")))))</f>
        <v>aprendan</v>
      </c>
      <c r="C31" s="1" t="str">
        <f>IF($A$2="estar",estar!C15,IF($A$2="haber",haber!C15,IF(RIGHT($A$2,2)="ar",CON1!E15,IF(RIGHT($A$2,2)="er",CON2!E15,IF(OR(RIGHT($A$2,2)="ir",RIGHT($A$2,2)="ír"),CON3!E15,"NC")))))</f>
        <v>aprendieran</v>
      </c>
      <c r="D31" s="1" t="str">
        <f>IF($A$2="estar",estar!D15,IF($A$2="haber",haber!D15,IF(RIGHT($A$2,2)="ar",CON1!G15,IF(RIGHT($A$2,2)="er",CON2!G15,IF(OR(RIGHT($A$2,2)="ir",RIGHT($A$2,2)="ír"),CON3!G15,"NC")))))</f>
        <v>aprendiesen</v>
      </c>
      <c r="E31" s="1" t="str">
        <f>IF($A$2="estar",estar!E15,IF($A$2="haber",haber!E15,IF(RIGHT($A$2,2)="ar",CON1!I15,IF(RIGHT($A$2,2)="er",CON2!I15,IF(OR(RIGHT($A$2,2)="ir",RIGHT($A$2,2)="ír"),CON3!I15,"NC")))))</f>
        <v>aprendieren</v>
      </c>
      <c r="F31" s="1" t="str">
        <f>$B$31</f>
        <v>aprendan</v>
      </c>
      <c r="G31" s="1" t="str">
        <f>"no "&amp;B31</f>
        <v>no aprendan</v>
      </c>
      <c r="K31" s="1" t="s">
        <v>541</v>
      </c>
      <c r="L31" s="3" t="s">
        <v>576</v>
      </c>
      <c r="N31" s="8">
        <f>WA4!L25</f>
        <v>6</v>
      </c>
      <c r="O31" s="8">
        <f>WA4!M25</f>
      </c>
      <c r="P31" s="8">
        <f>WA3!N25</f>
        <v>3</v>
      </c>
    </row>
    <row r="32" spans="2:12" ht="15.75">
      <c r="B32" s="53" t="s">
        <v>795</v>
      </c>
      <c r="C32" s="53"/>
      <c r="D32" s="53"/>
      <c r="E32" s="53"/>
      <c r="K32" s="1" t="s">
        <v>543</v>
      </c>
      <c r="L32" s="3" t="s">
        <v>577</v>
      </c>
    </row>
    <row r="33" spans="2:6" ht="15.75">
      <c r="B33" s="12" t="s">
        <v>790</v>
      </c>
      <c r="C33" s="53" t="s">
        <v>636</v>
      </c>
      <c r="D33" s="53"/>
      <c r="E33" s="12" t="s">
        <v>637</v>
      </c>
      <c r="F33" s="12"/>
    </row>
    <row r="34" spans="2:5" ht="15">
      <c r="B34" s="1" t="str">
        <f>haber!B10&amp;" "&amp;$H$3</f>
        <v>haya aprendido</v>
      </c>
      <c r="C34" s="1" t="str">
        <f>haber!C10&amp;" "&amp;$H$3</f>
        <v>hubiera aprendido</v>
      </c>
      <c r="D34" s="1" t="str">
        <f>haber!D10&amp;" "&amp;$H$3</f>
        <v>hubiese aprendido</v>
      </c>
      <c r="E34" s="1" t="str">
        <f>haber!E10&amp;" "&amp;$H$3</f>
        <v>hubiere aprendido</v>
      </c>
    </row>
    <row r="35" spans="2:5" ht="15">
      <c r="B35" s="1" t="str">
        <f>haber!B11&amp;" "&amp;$H$3</f>
        <v>hayas aprendido</v>
      </c>
      <c r="C35" s="1" t="str">
        <f>haber!C11&amp;" "&amp;$H$3</f>
        <v>hubieras aprendido</v>
      </c>
      <c r="D35" s="1" t="str">
        <f>haber!D11&amp;" "&amp;$H$3</f>
        <v>hubieses aprendido</v>
      </c>
      <c r="E35" s="1" t="str">
        <f>haber!E11&amp;" "&amp;$H$3</f>
        <v>hubieres aprendido</v>
      </c>
    </row>
    <row r="36" spans="2:5" ht="15">
      <c r="B36" s="1" t="str">
        <f>haber!B12&amp;" "&amp;$H$3</f>
        <v>haya aprendido</v>
      </c>
      <c r="C36" s="1" t="str">
        <f>haber!C12&amp;" "&amp;$H$3</f>
        <v>hubiera aprendido</v>
      </c>
      <c r="D36" s="1" t="str">
        <f>haber!D12&amp;" "&amp;$H$3</f>
        <v>hubiese aprendido</v>
      </c>
      <c r="E36" s="1" t="str">
        <f>haber!E12&amp;" "&amp;$H$3</f>
        <v>hubiere aprendido</v>
      </c>
    </row>
    <row r="37" spans="2:5" ht="15">
      <c r="B37" s="1" t="str">
        <f>haber!B13&amp;" "&amp;$H$3</f>
        <v>hayamos aprendido</v>
      </c>
      <c r="C37" s="1" t="str">
        <f>haber!C13&amp;" "&amp;$H$3</f>
        <v>hubiéramos aprendido</v>
      </c>
      <c r="D37" s="1" t="str">
        <f>haber!D13&amp;" "&amp;$H$3</f>
        <v>hubiésemos aprendido</v>
      </c>
      <c r="E37" s="1" t="str">
        <f>haber!E13&amp;" "&amp;$H$3</f>
        <v>hubiéremos aprendido</v>
      </c>
    </row>
    <row r="38" spans="2:5" ht="15">
      <c r="B38" s="1" t="str">
        <f>haber!B14&amp;" "&amp;$H$3</f>
        <v>hayáis aprendido</v>
      </c>
      <c r="C38" s="1" t="str">
        <f>haber!C14&amp;" "&amp;$H$3</f>
        <v>hubierais aprendido</v>
      </c>
      <c r="D38" s="1" t="str">
        <f>haber!D14&amp;" "&amp;$H$3</f>
        <v>hubieseis aprendido</v>
      </c>
      <c r="E38" s="1" t="str">
        <f>haber!E14&amp;" "&amp;$H$3</f>
        <v>hubiereis aprendido</v>
      </c>
    </row>
    <row r="39" spans="2:5" ht="15">
      <c r="B39" s="1" t="str">
        <f>haber!B15&amp;" "&amp;$H$3</f>
        <v>hayan aprendido</v>
      </c>
      <c r="C39" s="1" t="str">
        <f>haber!C15&amp;" "&amp;$H$3</f>
        <v>hubieran aprendido</v>
      </c>
      <c r="D39" s="1" t="str">
        <f>haber!D15&amp;" "&amp;$H$3</f>
        <v>hubiesen aprendido</v>
      </c>
      <c r="E39" s="1" t="str">
        <f>haber!E15&amp;" "&amp;$H$3</f>
        <v>hubieren aprendido</v>
      </c>
    </row>
    <row r="40" spans="2:6" ht="15.75">
      <c r="B40" s="12" t="s">
        <v>791</v>
      </c>
      <c r="C40" s="53" t="s">
        <v>787</v>
      </c>
      <c r="D40" s="53"/>
      <c r="E40" s="12" t="s">
        <v>788</v>
      </c>
      <c r="F40" s="12"/>
    </row>
    <row r="41" spans="2:5" ht="15">
      <c r="B41" s="1" t="str">
        <f>estar!B10&amp;" "&amp;$G$3</f>
        <v>esté aprendiendo</v>
      </c>
      <c r="C41" s="1" t="str">
        <f>estar!C10&amp;" "&amp;$G$3</f>
        <v>estuviera aprendiendo</v>
      </c>
      <c r="D41" s="1" t="str">
        <f>estar!D10&amp;" "&amp;$G$3</f>
        <v>estuviese aprendiendo</v>
      </c>
      <c r="E41" s="1" t="str">
        <f>estar!E10&amp;" "&amp;$G$3</f>
        <v>estuviere aprendiendo</v>
      </c>
    </row>
    <row r="42" spans="2:5" ht="15">
      <c r="B42" s="1" t="str">
        <f>estar!B11&amp;" "&amp;$G$3</f>
        <v>estés aprendiendo</v>
      </c>
      <c r="C42" s="1" t="str">
        <f>estar!C11&amp;" "&amp;$G$3</f>
        <v>estuvieras aprendiendo</v>
      </c>
      <c r="D42" s="1" t="str">
        <f>estar!D11&amp;" "&amp;$G$3</f>
        <v>estuviesen aprendiendo</v>
      </c>
      <c r="E42" s="1" t="str">
        <f>estar!E11&amp;" "&amp;$G$3</f>
        <v>estuvieres aprendiendo</v>
      </c>
    </row>
    <row r="43" spans="2:5" ht="15">
      <c r="B43" s="1" t="str">
        <f>estar!B12&amp;" "&amp;$G$3</f>
        <v>esté aprendiendo</v>
      </c>
      <c r="C43" s="1" t="str">
        <f>estar!C12&amp;" "&amp;$G$3</f>
        <v>estuviera aprendiendo</v>
      </c>
      <c r="D43" s="1" t="str">
        <f>estar!D12&amp;" "&amp;$G$3</f>
        <v>estuviese aprendiendo</v>
      </c>
      <c r="E43" s="1" t="str">
        <f>estar!E12&amp;" "&amp;$G$3</f>
        <v>estuviere aprendiendo</v>
      </c>
    </row>
    <row r="44" spans="2:5" ht="15">
      <c r="B44" s="1" t="str">
        <f>estar!B13&amp;" "&amp;$G$3</f>
        <v>estemos aprendiendo</v>
      </c>
      <c r="C44" s="1" t="str">
        <f>estar!C13&amp;" "&amp;$G$3</f>
        <v>estuviéramos aprendiendo</v>
      </c>
      <c r="D44" s="1" t="str">
        <f>estar!D13&amp;" "&amp;$G$3</f>
        <v>estuviésemos aprendiendo</v>
      </c>
      <c r="E44" s="1" t="str">
        <f>estar!E13&amp;" "&amp;$G$3</f>
        <v>estuviéremos aprendiendo</v>
      </c>
    </row>
    <row r="45" spans="2:5" ht="15">
      <c r="B45" s="1" t="str">
        <f>estar!B14&amp;" "&amp;$G$3</f>
        <v>estéis aprendiendo</v>
      </c>
      <c r="C45" s="1" t="str">
        <f>estar!C14&amp;" "&amp;$G$3</f>
        <v>estuvierais aprendiendo</v>
      </c>
      <c r="D45" s="1" t="str">
        <f>estar!D14&amp;" "&amp;$G$3</f>
        <v>estuvieseis aprendiendo</v>
      </c>
      <c r="E45" s="1" t="str">
        <f>estar!E14&amp;" "&amp;$G$3</f>
        <v>estuviereis aprendiendo</v>
      </c>
    </row>
    <row r="46" spans="2:5" ht="15">
      <c r="B46" s="1" t="str">
        <f>estar!B15&amp;" "&amp;$G$3</f>
        <v>estén aprendiendo</v>
      </c>
      <c r="C46" s="1" t="str">
        <f>estar!C15&amp;" "&amp;$G$3</f>
        <v>estuvieran aprendiendo</v>
      </c>
      <c r="D46" s="1" t="str">
        <f>estar!D15&amp;" "&amp;$G$3</f>
        <v>estuviesen aprendiendo</v>
      </c>
      <c r="E46" s="1" t="str">
        <f>estar!E15&amp;" "&amp;$G$3</f>
        <v>estuvieren aprendiendo</v>
      </c>
    </row>
  </sheetData>
  <mergeCells count="12">
    <mergeCell ref="B32:E32"/>
    <mergeCell ref="C33:D33"/>
    <mergeCell ref="C40:D40"/>
    <mergeCell ref="G25:H25"/>
    <mergeCell ref="C25:D25"/>
    <mergeCell ref="F24:H24"/>
    <mergeCell ref="B24:E24"/>
    <mergeCell ref="B1:F1"/>
    <mergeCell ref="G1:H1"/>
    <mergeCell ref="G3:G8"/>
    <mergeCell ref="H3:H8"/>
    <mergeCell ref="B9:F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7" sqref="A27"/>
    </sheetView>
  </sheetViews>
  <sheetFormatPr defaultColWidth="9.140625" defaultRowHeight="12.75"/>
  <cols>
    <col min="1" max="1" width="13.00390625" style="1" bestFit="1" customWidth="1"/>
    <col min="2" max="2" width="10.28125" style="1" bestFit="1" customWidth="1"/>
    <col min="3" max="3" width="13.00390625" style="1" bestFit="1" customWidth="1"/>
    <col min="4" max="4" width="13.57421875" style="1" bestFit="1" customWidth="1"/>
    <col min="5" max="5" width="13.00390625" style="1" bestFit="1" customWidth="1"/>
    <col min="6" max="6" width="14.00390625" style="1" bestFit="1" customWidth="1"/>
    <col min="7" max="7" width="10.57421875" style="1" bestFit="1" customWidth="1"/>
    <col min="8" max="8" width="8.140625" style="1" customWidth="1"/>
    <col min="9" max="16384" width="9.140625" style="1" customWidth="1"/>
  </cols>
  <sheetData>
    <row r="1" spans="1:8" ht="15.75">
      <c r="A1" s="12" t="s">
        <v>642</v>
      </c>
      <c r="B1" s="53" t="s">
        <v>633</v>
      </c>
      <c r="C1" s="53"/>
      <c r="D1" s="53"/>
      <c r="E1" s="53"/>
      <c r="F1" s="53"/>
      <c r="G1" s="53" t="s">
        <v>640</v>
      </c>
      <c r="H1" s="53"/>
    </row>
    <row r="2" spans="1:8" ht="15.75">
      <c r="A2" s="1" t="s">
        <v>728</v>
      </c>
      <c r="B2" s="12" t="s">
        <v>634</v>
      </c>
      <c r="C2" s="12" t="s">
        <v>635</v>
      </c>
      <c r="D2" s="12" t="s">
        <v>636</v>
      </c>
      <c r="E2" s="12" t="s">
        <v>637</v>
      </c>
      <c r="F2" s="12" t="s">
        <v>638</v>
      </c>
      <c r="G2" s="12" t="s">
        <v>634</v>
      </c>
      <c r="H2" s="12" t="s">
        <v>639</v>
      </c>
    </row>
    <row r="3" spans="2:8" ht="15">
      <c r="B3" s="1" t="s">
        <v>679</v>
      </c>
      <c r="C3" s="1" t="s">
        <v>685</v>
      </c>
      <c r="D3" s="1" t="s">
        <v>691</v>
      </c>
      <c r="E3" s="1" t="s">
        <v>697</v>
      </c>
      <c r="F3" s="1" t="s">
        <v>703</v>
      </c>
      <c r="G3" s="54" t="s">
        <v>729</v>
      </c>
      <c r="H3" s="54" t="s">
        <v>730</v>
      </c>
    </row>
    <row r="4" spans="2:8" ht="15">
      <c r="B4" s="1" t="s">
        <v>680</v>
      </c>
      <c r="C4" s="1" t="s">
        <v>686</v>
      </c>
      <c r="D4" s="1" t="s">
        <v>692</v>
      </c>
      <c r="E4" s="1" t="s">
        <v>698</v>
      </c>
      <c r="F4" s="1" t="s">
        <v>704</v>
      </c>
      <c r="G4" s="54"/>
      <c r="H4" s="54"/>
    </row>
    <row r="5" spans="2:8" ht="15">
      <c r="B5" s="1" t="s">
        <v>681</v>
      </c>
      <c r="C5" s="1" t="s">
        <v>687</v>
      </c>
      <c r="D5" s="1" t="s">
        <v>693</v>
      </c>
      <c r="E5" s="1" t="s">
        <v>699</v>
      </c>
      <c r="F5" s="1" t="s">
        <v>703</v>
      </c>
      <c r="G5" s="54"/>
      <c r="H5" s="54"/>
    </row>
    <row r="6" spans="2:8" ht="15">
      <c r="B6" s="1" t="s">
        <v>682</v>
      </c>
      <c r="C6" s="1" t="s">
        <v>688</v>
      </c>
      <c r="D6" s="1" t="s">
        <v>694</v>
      </c>
      <c r="E6" s="1" t="s">
        <v>700</v>
      </c>
      <c r="F6" s="1" t="s">
        <v>705</v>
      </c>
      <c r="G6" s="54"/>
      <c r="H6" s="54"/>
    </row>
    <row r="7" spans="2:8" ht="15">
      <c r="B7" s="1" t="s">
        <v>683</v>
      </c>
      <c r="C7" s="1" t="s">
        <v>689</v>
      </c>
      <c r="D7" s="1" t="s">
        <v>695</v>
      </c>
      <c r="E7" s="1" t="s">
        <v>702</v>
      </c>
      <c r="F7" s="1" t="s">
        <v>706</v>
      </c>
      <c r="G7" s="54"/>
      <c r="H7" s="54"/>
    </row>
    <row r="8" spans="2:8" ht="15">
      <c r="B8" s="1" t="s">
        <v>684</v>
      </c>
      <c r="C8" s="1" t="s">
        <v>690</v>
      </c>
      <c r="D8" s="1" t="s">
        <v>696</v>
      </c>
      <c r="E8" s="1" t="s">
        <v>701</v>
      </c>
      <c r="F8" s="1" t="s">
        <v>707</v>
      </c>
      <c r="G8" s="54"/>
      <c r="H8" s="54"/>
    </row>
    <row r="9" spans="2:5" ht="15.75">
      <c r="B9" s="53" t="s">
        <v>641</v>
      </c>
      <c r="C9" s="53"/>
      <c r="D9" s="53"/>
      <c r="E9" s="53"/>
    </row>
    <row r="10" spans="2:5" ht="15">
      <c r="B10" s="1" t="s">
        <v>708</v>
      </c>
      <c r="C10" s="1" t="s">
        <v>713</v>
      </c>
      <c r="D10" s="1" t="s">
        <v>718</v>
      </c>
      <c r="E10" s="1" t="s">
        <v>723</v>
      </c>
    </row>
    <row r="11" spans="2:5" ht="15">
      <c r="B11" s="1" t="s">
        <v>709</v>
      </c>
      <c r="C11" s="1" t="s">
        <v>714</v>
      </c>
      <c r="D11" s="1" t="s">
        <v>719</v>
      </c>
      <c r="E11" s="1" t="s">
        <v>724</v>
      </c>
    </row>
    <row r="12" spans="2:5" ht="15">
      <c r="B12" s="1" t="s">
        <v>708</v>
      </c>
      <c r="C12" s="1" t="s">
        <v>713</v>
      </c>
      <c r="D12" s="1" t="s">
        <v>718</v>
      </c>
      <c r="E12" s="1" t="s">
        <v>723</v>
      </c>
    </row>
    <row r="13" spans="2:5" ht="15">
      <c r="B13" s="1" t="s">
        <v>710</v>
      </c>
      <c r="C13" s="1" t="s">
        <v>715</v>
      </c>
      <c r="D13" s="1" t="s">
        <v>720</v>
      </c>
      <c r="E13" s="1" t="s">
        <v>725</v>
      </c>
    </row>
    <row r="14" spans="2:5" ht="15">
      <c r="B14" s="1" t="s">
        <v>711</v>
      </c>
      <c r="C14" s="1" t="s">
        <v>716</v>
      </c>
      <c r="D14" s="1" t="s">
        <v>721</v>
      </c>
      <c r="E14" s="1" t="s">
        <v>726</v>
      </c>
    </row>
    <row r="15" spans="2:5" ht="15">
      <c r="B15" s="1" t="s">
        <v>712</v>
      </c>
      <c r="C15" s="1" t="s">
        <v>717</v>
      </c>
      <c r="D15" s="1" t="s">
        <v>722</v>
      </c>
      <c r="E15" s="1" t="s">
        <v>727</v>
      </c>
    </row>
  </sheetData>
  <mergeCells count="5">
    <mergeCell ref="B1:F1"/>
    <mergeCell ref="B9:E9"/>
    <mergeCell ref="G1:H1"/>
    <mergeCell ref="G3:G8"/>
    <mergeCell ref="H3:H8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3" sqref="G3:G8"/>
    </sheetView>
  </sheetViews>
  <sheetFormatPr defaultColWidth="9.140625" defaultRowHeight="12.75"/>
  <cols>
    <col min="1" max="1" width="13.00390625" style="1" bestFit="1" customWidth="1"/>
    <col min="2" max="2" width="10.28125" style="1" bestFit="1" customWidth="1"/>
    <col min="3" max="3" width="13.00390625" style="1" bestFit="1" customWidth="1"/>
    <col min="4" max="4" width="13.57421875" style="1" bestFit="1" customWidth="1"/>
    <col min="5" max="5" width="13.00390625" style="1" bestFit="1" customWidth="1"/>
    <col min="6" max="6" width="14.00390625" style="1" bestFit="1" customWidth="1"/>
    <col min="7" max="7" width="10.57421875" style="1" bestFit="1" customWidth="1"/>
    <col min="8" max="8" width="8.140625" style="1" customWidth="1"/>
    <col min="9" max="16384" width="9.140625" style="1" customWidth="1"/>
  </cols>
  <sheetData>
    <row r="1" spans="1:8" ht="15.75">
      <c r="A1" s="12" t="s">
        <v>642</v>
      </c>
      <c r="B1" s="53" t="s">
        <v>633</v>
      </c>
      <c r="C1" s="53"/>
      <c r="D1" s="53"/>
      <c r="E1" s="53"/>
      <c r="F1" s="53"/>
      <c r="G1" s="53" t="s">
        <v>640</v>
      </c>
      <c r="H1" s="53"/>
    </row>
    <row r="2" spans="1:8" ht="15.75">
      <c r="A2" s="1" t="s">
        <v>664</v>
      </c>
      <c r="B2" s="12" t="s">
        <v>634</v>
      </c>
      <c r="C2" s="12" t="s">
        <v>635</v>
      </c>
      <c r="D2" s="12" t="s">
        <v>636</v>
      </c>
      <c r="E2" s="12" t="s">
        <v>637</v>
      </c>
      <c r="F2" s="12" t="s">
        <v>638</v>
      </c>
      <c r="G2" s="12" t="s">
        <v>634</v>
      </c>
      <c r="H2" s="12" t="s">
        <v>639</v>
      </c>
    </row>
    <row r="3" spans="2:8" ht="15">
      <c r="B3" s="1" t="s">
        <v>731</v>
      </c>
      <c r="C3" s="1" t="s">
        <v>737</v>
      </c>
      <c r="D3" s="1" t="s">
        <v>743</v>
      </c>
      <c r="E3" s="1" t="s">
        <v>748</v>
      </c>
      <c r="F3" s="1" t="s">
        <v>754</v>
      </c>
      <c r="G3" s="54" t="s">
        <v>778</v>
      </c>
      <c r="H3" s="54" t="s">
        <v>779</v>
      </c>
    </row>
    <row r="4" spans="2:8" ht="15">
      <c r="B4" s="1" t="s">
        <v>732</v>
      </c>
      <c r="C4" s="1" t="s">
        <v>738</v>
      </c>
      <c r="D4" s="1" t="s">
        <v>744</v>
      </c>
      <c r="E4" s="1" t="s">
        <v>749</v>
      </c>
      <c r="F4" s="1" t="s">
        <v>755</v>
      </c>
      <c r="G4" s="54"/>
      <c r="H4" s="54"/>
    </row>
    <row r="5" spans="2:8" ht="15">
      <c r="B5" s="1" t="s">
        <v>733</v>
      </c>
      <c r="C5" s="1" t="s">
        <v>739</v>
      </c>
      <c r="D5" s="1" t="s">
        <v>743</v>
      </c>
      <c r="E5" s="1" t="s">
        <v>750</v>
      </c>
      <c r="F5" s="1" t="s">
        <v>754</v>
      </c>
      <c r="G5" s="54"/>
      <c r="H5" s="54"/>
    </row>
    <row r="6" spans="2:8" ht="15">
      <c r="B6" s="1" t="s">
        <v>734</v>
      </c>
      <c r="C6" s="1" t="s">
        <v>740</v>
      </c>
      <c r="D6" s="1" t="s">
        <v>745</v>
      </c>
      <c r="E6" s="1" t="s">
        <v>751</v>
      </c>
      <c r="F6" s="1" t="s">
        <v>756</v>
      </c>
      <c r="G6" s="54"/>
      <c r="H6" s="54"/>
    </row>
    <row r="7" spans="2:8" ht="15">
      <c r="B7" s="1" t="s">
        <v>735</v>
      </c>
      <c r="C7" s="1" t="s">
        <v>741</v>
      </c>
      <c r="D7" s="1" t="s">
        <v>746</v>
      </c>
      <c r="E7" s="1" t="s">
        <v>752</v>
      </c>
      <c r="F7" s="1" t="s">
        <v>757</v>
      </c>
      <c r="G7" s="54"/>
      <c r="H7" s="54"/>
    </row>
    <row r="8" spans="2:8" ht="15">
      <c r="B8" s="1" t="s">
        <v>736</v>
      </c>
      <c r="C8" s="1" t="s">
        <v>742</v>
      </c>
      <c r="D8" s="1" t="s">
        <v>747</v>
      </c>
      <c r="E8" s="1" t="s">
        <v>753</v>
      </c>
      <c r="F8" s="1" t="s">
        <v>758</v>
      </c>
      <c r="G8" s="54"/>
      <c r="H8" s="54"/>
    </row>
    <row r="9" spans="2:5" ht="15.75">
      <c r="B9" s="53" t="s">
        <v>641</v>
      </c>
      <c r="C9" s="53"/>
      <c r="D9" s="53"/>
      <c r="E9" s="53"/>
    </row>
    <row r="10" spans="2:5" ht="15">
      <c r="B10" s="1" t="s">
        <v>759</v>
      </c>
      <c r="C10" s="1" t="s">
        <v>764</v>
      </c>
      <c r="D10" s="1" t="s">
        <v>769</v>
      </c>
      <c r="E10" s="1" t="s">
        <v>773</v>
      </c>
    </row>
    <row r="11" spans="2:5" ht="15">
      <c r="B11" s="1" t="s">
        <v>760</v>
      </c>
      <c r="C11" s="1" t="s">
        <v>765</v>
      </c>
      <c r="D11" s="1" t="s">
        <v>770</v>
      </c>
      <c r="E11" s="1" t="s">
        <v>774</v>
      </c>
    </row>
    <row r="12" spans="2:5" ht="15">
      <c r="B12" s="1" t="s">
        <v>759</v>
      </c>
      <c r="C12" s="1" t="s">
        <v>764</v>
      </c>
      <c r="D12" s="1" t="s">
        <v>769</v>
      </c>
      <c r="E12" s="1" t="s">
        <v>773</v>
      </c>
    </row>
    <row r="13" spans="2:5" ht="15">
      <c r="B13" s="1" t="s">
        <v>761</v>
      </c>
      <c r="C13" s="1" t="s">
        <v>766</v>
      </c>
      <c r="D13" s="1" t="s">
        <v>772</v>
      </c>
      <c r="E13" s="1" t="s">
        <v>775</v>
      </c>
    </row>
    <row r="14" spans="2:5" ht="15">
      <c r="B14" s="1" t="s">
        <v>762</v>
      </c>
      <c r="C14" s="1" t="s">
        <v>767</v>
      </c>
      <c r="D14" s="1" t="s">
        <v>771</v>
      </c>
      <c r="E14" s="1" t="s">
        <v>776</v>
      </c>
    </row>
    <row r="15" spans="2:5" ht="15">
      <c r="B15" s="1" t="s">
        <v>763</v>
      </c>
      <c r="C15" s="1" t="s">
        <v>768</v>
      </c>
      <c r="D15" s="1" t="s">
        <v>770</v>
      </c>
      <c r="E15" s="1" t="s">
        <v>777</v>
      </c>
    </row>
  </sheetData>
  <mergeCells count="5">
    <mergeCell ref="B1:F1"/>
    <mergeCell ref="B9:E9"/>
    <mergeCell ref="G1:H1"/>
    <mergeCell ref="G3:G8"/>
    <mergeCell ref="H3:H8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K1">
      <selection activeCell="V2" sqref="V2"/>
    </sheetView>
  </sheetViews>
  <sheetFormatPr defaultColWidth="9.140625" defaultRowHeight="12.75"/>
  <cols>
    <col min="1" max="1" width="15.8515625" style="1" customWidth="1"/>
    <col min="2" max="2" width="14.140625" style="1" customWidth="1"/>
    <col min="3" max="3" width="16.28125" style="1" bestFit="1" customWidth="1"/>
    <col min="4" max="4" width="8.8515625" style="1" bestFit="1" customWidth="1"/>
    <col min="5" max="5" width="17.57421875" style="1" bestFit="1" customWidth="1"/>
    <col min="6" max="6" width="9.28125" style="1" bestFit="1" customWidth="1"/>
    <col min="7" max="7" width="18.00390625" style="1" bestFit="1" customWidth="1"/>
    <col min="8" max="8" width="8.8515625" style="1" bestFit="1" customWidth="1"/>
    <col min="9" max="9" width="17.57421875" style="1" bestFit="1" customWidth="1"/>
    <col min="10" max="10" width="7.28125" style="1" bestFit="1" customWidth="1"/>
    <col min="11" max="12" width="16.140625" style="1" bestFit="1" customWidth="1"/>
    <col min="13" max="13" width="12.8515625" style="1" customWidth="1"/>
    <col min="14" max="14" width="9.140625" style="1" customWidth="1"/>
    <col min="15" max="15" width="4.140625" style="1" bestFit="1" customWidth="1"/>
    <col min="16" max="16" width="24.421875" style="1" bestFit="1" customWidth="1"/>
    <col min="17" max="17" width="10.28125" style="1" bestFit="1" customWidth="1"/>
    <col min="18" max="18" width="7.7109375" style="1" bestFit="1" customWidth="1"/>
    <col min="19" max="19" width="7.7109375" style="1" customWidth="1"/>
    <col min="20" max="20" width="9.28125" style="1" bestFit="1" customWidth="1"/>
    <col min="21" max="21" width="12.00390625" style="1" bestFit="1" customWidth="1"/>
    <col min="22" max="22" width="12.00390625" style="1" customWidth="1"/>
    <col min="23" max="23" width="6.28125" style="1" bestFit="1" customWidth="1"/>
    <col min="24" max="30" width="6.28125" style="1" customWidth="1"/>
    <col min="31" max="31" width="9.8515625" style="1" bestFit="1" customWidth="1"/>
    <col min="32" max="32" width="9.140625" style="1" customWidth="1"/>
    <col min="33" max="33" width="30.00390625" style="1" bestFit="1" customWidth="1"/>
    <col min="34" max="34" width="26.140625" style="1" bestFit="1" customWidth="1"/>
    <col min="35" max="35" width="23.57421875" style="1" bestFit="1" customWidth="1"/>
    <col min="36" max="16384" width="9.140625" style="1" customWidth="1"/>
  </cols>
  <sheetData>
    <row r="1" spans="1:32" ht="15.75">
      <c r="A1" s="12" t="s">
        <v>642</v>
      </c>
      <c r="B1" s="53" t="s">
        <v>633</v>
      </c>
      <c r="C1" s="53"/>
      <c r="D1" s="53"/>
      <c r="E1" s="53"/>
      <c r="F1" s="53"/>
      <c r="G1" s="53"/>
      <c r="H1" s="53"/>
      <c r="I1" s="53"/>
      <c r="J1" s="53"/>
      <c r="K1" s="53"/>
      <c r="L1" s="53" t="s">
        <v>640</v>
      </c>
      <c r="M1" s="56"/>
      <c r="R1" s="2" t="s">
        <v>664</v>
      </c>
      <c r="S1" s="2" t="s">
        <v>667</v>
      </c>
      <c r="T1" s="2" t="s">
        <v>669</v>
      </c>
      <c r="U1" s="2" t="s">
        <v>671</v>
      </c>
      <c r="V1" s="2" t="s">
        <v>1048</v>
      </c>
      <c r="W1" s="2" t="s">
        <v>653</v>
      </c>
      <c r="X1" s="2" t="s">
        <v>437</v>
      </c>
      <c r="Y1" s="2" t="s">
        <v>850</v>
      </c>
      <c r="Z1" s="2" t="s">
        <v>851</v>
      </c>
      <c r="AA1" s="2" t="s">
        <v>1026</v>
      </c>
      <c r="AB1" s="2" t="s">
        <v>1028</v>
      </c>
      <c r="AC1" s="2" t="s">
        <v>1029</v>
      </c>
      <c r="AD1" s="2" t="s">
        <v>1030</v>
      </c>
      <c r="AE1" s="2" t="s">
        <v>438</v>
      </c>
      <c r="AF1" s="2" t="s">
        <v>643</v>
      </c>
    </row>
    <row r="2" spans="1:34" ht="15.75">
      <c r="A2" s="1" t="str">
        <f>IF(RIGHT(Maestro!$A$2,2)="ar",Maestro!$A$2,"cantar")</f>
        <v>cantar</v>
      </c>
      <c r="B2" s="53" t="s">
        <v>634</v>
      </c>
      <c r="C2" s="53"/>
      <c r="D2" s="53" t="s">
        <v>635</v>
      </c>
      <c r="E2" s="53"/>
      <c r="F2" s="53" t="s">
        <v>636</v>
      </c>
      <c r="G2" s="53"/>
      <c r="H2" s="53" t="s">
        <v>637</v>
      </c>
      <c r="I2" s="53"/>
      <c r="J2" s="53" t="s">
        <v>638</v>
      </c>
      <c r="K2" s="53"/>
      <c r="L2" s="12" t="s">
        <v>634</v>
      </c>
      <c r="M2" s="12" t="s">
        <v>639</v>
      </c>
      <c r="R2" s="1" t="str">
        <f>IF(COUNTIF(R3:R15,$A$2)&gt;=1,"A","NA")</f>
        <v>NA</v>
      </c>
      <c r="S2" s="1" t="str">
        <f>IF(COUNTIF(S3:S15,$A$2)&gt;=1,"A","NA")</f>
        <v>NA</v>
      </c>
      <c r="T2" s="1" t="str">
        <f>IF(COUNTIF(T3:T15,$A$2)&gt;=1,"A","NA")</f>
        <v>NA</v>
      </c>
      <c r="U2" s="1" t="str">
        <f>IF(COUNTIF(U3:U15,$A$2)&gt;=1,"A","NA")</f>
        <v>NA</v>
      </c>
      <c r="V2" s="1" t="str">
        <f>IF(COUNTIF(V3:V15,$A$2)&gt;=1,"A","NA")</f>
        <v>NA</v>
      </c>
      <c r="W2" s="1" t="str">
        <f>IF(AND($U$2="NA",COUNTIF(RSC2!$A$1:$A$300,$A$2)&gt;=1),"A","NA")</f>
        <v>NA</v>
      </c>
      <c r="X2" s="1" t="str">
        <f>IF(COUNTIF(RSC1!$A$1:$A$300,$A$2)&gt;=1,"A","NA")</f>
        <v>NA</v>
      </c>
      <c r="Y2" s="1" t="str">
        <f aca="true" t="shared" si="0" ref="Y2:AD2">IF(COUNTIF(Y3:Y15,$A$2)&gt;=1,"A","NA")</f>
        <v>NA</v>
      </c>
      <c r="Z2" s="1" t="str">
        <f t="shared" si="0"/>
        <v>NA</v>
      </c>
      <c r="AA2" s="1" t="str">
        <f t="shared" si="0"/>
        <v>NA</v>
      </c>
      <c r="AB2" s="1" t="str">
        <f t="shared" si="0"/>
        <v>NA</v>
      </c>
      <c r="AC2" s="1" t="str">
        <f t="shared" si="0"/>
        <v>NA</v>
      </c>
      <c r="AD2" s="1" t="str">
        <f t="shared" si="0"/>
        <v>NA</v>
      </c>
      <c r="AE2" s="1" t="str">
        <f>IF(NOT(COUNTIF($R$2:$X$2,"A")&gt;=1),"A","NA")</f>
        <v>A</v>
      </c>
      <c r="AG2" s="10" t="s">
        <v>565</v>
      </c>
      <c r="AH2" s="2" t="s">
        <v>566</v>
      </c>
    </row>
    <row r="3" spans="1:34" ht="15">
      <c r="A3" s="56" t="str">
        <f>IF(OR(RIGHT($A$2,4)="zar",RIGHT($A$2,4)="guar",RIGHT($A$2,3)="car",RIGHT($A$2,3)="gar"),"Yes","No")</f>
        <v>No</v>
      </c>
      <c r="B3" s="1" t="str">
        <f>IF(OR($T$2="A",$R$2="A"),"oy","o")</f>
        <v>o</v>
      </c>
      <c r="C3" s="1" t="str">
        <f>$C$22&amp;B3</f>
        <v>canto</v>
      </c>
      <c r="D3" s="1" t="str">
        <f>HLOOKUP("A",$R$2:$AE$35,29,FALSE)</f>
        <v>é</v>
      </c>
      <c r="E3" s="1" t="str">
        <f>$C$25&amp;D3</f>
        <v>canté</v>
      </c>
      <c r="F3" s="1" t="s">
        <v>674</v>
      </c>
      <c r="G3" s="1" t="str">
        <f>$C$28&amp;F3</f>
        <v>cantaba</v>
      </c>
      <c r="H3" s="3" t="s">
        <v>534</v>
      </c>
      <c r="I3" s="1" t="str">
        <f aca="true" t="shared" si="1" ref="I3:I8">$C$29&amp;H3</f>
        <v>cantaré</v>
      </c>
      <c r="J3" s="1" t="s">
        <v>595</v>
      </c>
      <c r="K3" s="1" t="str">
        <f aca="true" t="shared" si="2" ref="K3:K8">$C$29&amp;J3</f>
        <v>cantaría</v>
      </c>
      <c r="L3" s="54" t="str">
        <f>IF($S$2="A",$C$22,$C$34)&amp;"ando"</f>
        <v>cantando</v>
      </c>
      <c r="M3" s="54" t="str">
        <f>IF($S$2="A",$C$23,$C$35)&amp;"ado"</f>
        <v>cantado</v>
      </c>
      <c r="R3" s="1" t="s">
        <v>664</v>
      </c>
      <c r="S3" s="1" t="s">
        <v>667</v>
      </c>
      <c r="T3" s="1" t="s">
        <v>669</v>
      </c>
      <c r="U3" s="1" t="s">
        <v>671</v>
      </c>
      <c r="V3" s="1" t="s">
        <v>1048</v>
      </c>
      <c r="Y3" s="1">
        <f>IF(COUNTIF(RSC4!B1:B50,$A$2)&gt;=1,$A$2,"")</f>
      </c>
      <c r="Z3" s="1">
        <f>IF(COUNTIF(RSC4!A1:A100,$A$2)&gt;=1,$A$2,"")</f>
      </c>
      <c r="AA3" s="1" t="s">
        <v>1016</v>
      </c>
      <c r="AB3" s="1" t="s">
        <v>1015</v>
      </c>
      <c r="AC3" s="1" t="s">
        <v>1031</v>
      </c>
      <c r="AD3" s="1" t="s">
        <v>1033</v>
      </c>
      <c r="AG3" s="8" t="str">
        <f>WA!L23</f>
        <v>e</v>
      </c>
      <c r="AH3" s="8">
        <f>WA!M23</f>
        <v>1</v>
      </c>
    </row>
    <row r="4" spans="1:35" ht="15.75">
      <c r="A4" s="56"/>
      <c r="B4" s="1" t="str">
        <f>IF($R$2="A","ás","as")</f>
        <v>as</v>
      </c>
      <c r="C4" s="1" t="str">
        <f>$C$23&amp;B4</f>
        <v>cantas</v>
      </c>
      <c r="D4" s="1" t="str">
        <f>IF(OR($S$2="A",$R$2="A",$T$2="A"),"iste","aste")</f>
        <v>aste</v>
      </c>
      <c r="E4" s="1" t="str">
        <f>$C$26&amp;D4</f>
        <v>cantaste</v>
      </c>
      <c r="F4" s="1" t="s">
        <v>675</v>
      </c>
      <c r="G4" s="1" t="str">
        <f>$C$28&amp;F4</f>
        <v>cantabas</v>
      </c>
      <c r="H4" s="3" t="s">
        <v>608</v>
      </c>
      <c r="I4" s="1" t="str">
        <f t="shared" si="1"/>
        <v>cantarás</v>
      </c>
      <c r="J4" s="1" t="s">
        <v>596</v>
      </c>
      <c r="K4" s="1" t="str">
        <f t="shared" si="2"/>
        <v>cantarías</v>
      </c>
      <c r="L4" s="54"/>
      <c r="M4" s="54"/>
      <c r="R4" s="1" t="s">
        <v>665</v>
      </c>
      <c r="S4" s="1" t="s">
        <v>668</v>
      </c>
      <c r="T4" s="1" t="s">
        <v>670</v>
      </c>
      <c r="AA4" s="1" t="s">
        <v>1023</v>
      </c>
      <c r="AB4" s="1" t="s">
        <v>1027</v>
      </c>
      <c r="AC4" s="1" t="s">
        <v>1032</v>
      </c>
      <c r="AD4" s="1" t="s">
        <v>1034</v>
      </c>
      <c r="AG4" s="10" t="s">
        <v>571</v>
      </c>
      <c r="AH4" s="2" t="s">
        <v>572</v>
      </c>
      <c r="AI4" s="2" t="s">
        <v>573</v>
      </c>
    </row>
    <row r="5" spans="1:35" ht="15">
      <c r="A5" s="56"/>
      <c r="B5" s="1" t="str">
        <f>IF($R$2="A","á","a")</f>
        <v>a</v>
      </c>
      <c r="C5" s="1" t="str">
        <f>$C$23&amp;B5</f>
        <v>canta</v>
      </c>
      <c r="D5" s="1" t="str">
        <f>HLOOKUP("A",$R$2:$AE$35,30,FALSE)</f>
        <v>ó</v>
      </c>
      <c r="E5" s="1" t="str">
        <f>$C$26&amp;D5</f>
        <v>cantó</v>
      </c>
      <c r="F5" s="1" t="s">
        <v>674</v>
      </c>
      <c r="G5" s="1" t="str">
        <f>$C$28&amp;F5</f>
        <v>cantaba</v>
      </c>
      <c r="H5" s="1" t="s">
        <v>574</v>
      </c>
      <c r="I5" s="1" t="str">
        <f t="shared" si="1"/>
        <v>cantará</v>
      </c>
      <c r="J5" s="1" t="s">
        <v>595</v>
      </c>
      <c r="K5" s="1" t="str">
        <f t="shared" si="2"/>
        <v>cantaría</v>
      </c>
      <c r="L5" s="54"/>
      <c r="M5" s="54"/>
      <c r="R5" s="1" t="s">
        <v>666</v>
      </c>
      <c r="AA5" s="1" t="s">
        <v>1017</v>
      </c>
      <c r="AB5" s="1" t="s">
        <v>1018</v>
      </c>
      <c r="AC5" s="1" t="s">
        <v>1035</v>
      </c>
      <c r="AD5" s="1" t="s">
        <v>1037</v>
      </c>
      <c r="AG5" s="8">
        <f>WA!L25</f>
        <v>4</v>
      </c>
      <c r="AH5" s="8" t="str">
        <f>WA!M25</f>
        <v>nd</v>
      </c>
      <c r="AI5" s="8">
        <f>WA!N25</f>
        <v>2</v>
      </c>
    </row>
    <row r="6" spans="1:29" ht="15">
      <c r="A6" s="56"/>
      <c r="B6" s="1" t="s">
        <v>613</v>
      </c>
      <c r="C6" s="1" t="str">
        <f>$C$24&amp;B6</f>
        <v>cantamos</v>
      </c>
      <c r="D6" s="1" t="str">
        <f>IF(OR($S$2="A",$R$2="A",$T$2="A"),"imos","amos")</f>
        <v>amos</v>
      </c>
      <c r="E6" s="1" t="str">
        <f>$C$27&amp;D6</f>
        <v>cantamos</v>
      </c>
      <c r="F6" s="1" t="s">
        <v>676</v>
      </c>
      <c r="G6" s="1" t="str">
        <f>IF($R$2="A",LEFT($A$2,LEN($A$2)-2)&amp;"íb",$C$28)&amp;F6</f>
        <v>cantábamos</v>
      </c>
      <c r="H6" s="1" t="s">
        <v>594</v>
      </c>
      <c r="I6" s="1" t="str">
        <f t="shared" si="1"/>
        <v>cantaremos</v>
      </c>
      <c r="J6" s="1" t="s">
        <v>597</v>
      </c>
      <c r="K6" s="1" t="str">
        <f t="shared" si="2"/>
        <v>cantaríamos</v>
      </c>
      <c r="L6" s="54"/>
      <c r="M6" s="54"/>
      <c r="AA6" s="1" t="s">
        <v>1020</v>
      </c>
      <c r="AB6" s="1" t="s">
        <v>1019</v>
      </c>
      <c r="AC6" s="1" t="s">
        <v>1036</v>
      </c>
    </row>
    <row r="7" spans="1:29" ht="15">
      <c r="A7" s="56"/>
      <c r="B7" s="1" t="s">
        <v>609</v>
      </c>
      <c r="C7" s="1" t="str">
        <f>$C$24&amp;B7</f>
        <v>cantáis</v>
      </c>
      <c r="D7" s="1" t="str">
        <f>IF(OR($S$2="A",$R$2="A",$T$2="A"),"isteis","asteis")</f>
        <v>asteis</v>
      </c>
      <c r="E7" s="1" t="str">
        <f>$C$27&amp;D7</f>
        <v>cantasteis</v>
      </c>
      <c r="F7" s="1" t="s">
        <v>677</v>
      </c>
      <c r="G7" s="1" t="str">
        <f>$C$28&amp;F7</f>
        <v>cantabais</v>
      </c>
      <c r="H7" s="1" t="s">
        <v>611</v>
      </c>
      <c r="I7" s="1" t="str">
        <f t="shared" si="1"/>
        <v>cantaréis</v>
      </c>
      <c r="J7" s="1" t="s">
        <v>598</v>
      </c>
      <c r="K7" s="1" t="str">
        <f t="shared" si="2"/>
        <v>cantaríais</v>
      </c>
      <c r="L7" s="54"/>
      <c r="M7" s="54"/>
      <c r="AA7" s="1" t="s">
        <v>1021</v>
      </c>
      <c r="AB7" s="1" t="s">
        <v>1025</v>
      </c>
      <c r="AC7" s="1" t="s">
        <v>1038</v>
      </c>
    </row>
    <row r="8" spans="1:34" ht="15">
      <c r="A8" s="56"/>
      <c r="B8" s="1" t="str">
        <f>IF($R$2="A","án","an")</f>
        <v>an</v>
      </c>
      <c r="C8" s="1" t="str">
        <f>$C$23&amp;B8</f>
        <v>cantan</v>
      </c>
      <c r="D8" s="1" t="str">
        <f>HLOOKUP("A",$R$2:$AE$35,31,FALSE)</f>
        <v>aron</v>
      </c>
      <c r="E8" s="1" t="str">
        <f>$C$26&amp;D8</f>
        <v>cantaron</v>
      </c>
      <c r="F8" s="1" t="s">
        <v>678</v>
      </c>
      <c r="G8" s="1" t="str">
        <f>$C$28&amp;F8</f>
        <v>cantaban</v>
      </c>
      <c r="H8" s="1" t="s">
        <v>610</v>
      </c>
      <c r="I8" s="1" t="str">
        <f t="shared" si="1"/>
        <v>cantarán</v>
      </c>
      <c r="J8" s="1" t="s">
        <v>599</v>
      </c>
      <c r="K8" s="1" t="str">
        <f t="shared" si="2"/>
        <v>cantarían</v>
      </c>
      <c r="L8" s="54"/>
      <c r="M8" s="54"/>
      <c r="AA8" s="1" t="s">
        <v>1022</v>
      </c>
      <c r="AG8" s="1" t="s">
        <v>1016</v>
      </c>
      <c r="AH8" s="1" t="s">
        <v>1016</v>
      </c>
    </row>
    <row r="9" spans="1:34" ht="15.75">
      <c r="A9" s="56"/>
      <c r="B9" s="53" t="s">
        <v>641</v>
      </c>
      <c r="C9" s="60"/>
      <c r="D9" s="60"/>
      <c r="E9" s="60"/>
      <c r="F9" s="60"/>
      <c r="G9" s="60"/>
      <c r="H9" s="60"/>
      <c r="I9" s="60"/>
      <c r="J9" s="56"/>
      <c r="K9" s="56"/>
      <c r="L9" s="56"/>
      <c r="M9" s="56"/>
      <c r="AA9" s="1" t="s">
        <v>1024</v>
      </c>
      <c r="AG9" s="1" t="s">
        <v>1015</v>
      </c>
      <c r="AH9" s="1" t="s">
        <v>1023</v>
      </c>
    </row>
    <row r="10" spans="1:34" ht="15">
      <c r="A10" s="56"/>
      <c r="B10" s="1" t="str">
        <f>IF(OR($R$2="A",$A$2="dar"),"é","e")</f>
        <v>e</v>
      </c>
      <c r="C10" s="1" t="str">
        <f>$C$30&amp;B10</f>
        <v>cante</v>
      </c>
      <c r="D10" s="1" t="str">
        <f>IF(OR($R$2="A",$S$2="A",$T$2="A"),"era","ara")</f>
        <v>ara</v>
      </c>
      <c r="E10" s="1" t="str">
        <f aca="true" t="shared" si="3" ref="E10:E15">$C$32&amp;D10</f>
        <v>cantara</v>
      </c>
      <c r="F10" s="1" t="str">
        <f>IF(OR($R$2="A",$S$2="A",$T$2="A"),"ese","ase")</f>
        <v>ase</v>
      </c>
      <c r="G10" s="1" t="str">
        <f aca="true" t="shared" si="4" ref="G10:G15">$C$32&amp;F10</f>
        <v>cantase</v>
      </c>
      <c r="H10" s="1" t="str">
        <f>IF(OR($R$2="A",$S$2="A",$T$2="A"),"ere","are")</f>
        <v>are</v>
      </c>
      <c r="I10" s="1" t="str">
        <f aca="true" t="shared" si="5" ref="I10:I15">$C$33&amp;H10</f>
        <v>cantare</v>
      </c>
      <c r="J10" s="56"/>
      <c r="K10" s="56"/>
      <c r="L10" s="56"/>
      <c r="M10" s="56"/>
      <c r="AG10" s="1" t="s">
        <v>1017</v>
      </c>
      <c r="AH10" s="1" t="s">
        <v>1017</v>
      </c>
    </row>
    <row r="11" spans="1:34" ht="15">
      <c r="A11" s="56"/>
      <c r="B11" s="1" t="str">
        <f>IF($R$2="A","és","es")</f>
        <v>es</v>
      </c>
      <c r="C11" s="1" t="str">
        <f>$C$30&amp;B11</f>
        <v>cantes</v>
      </c>
      <c r="D11" s="1" t="str">
        <f>IF(OR($R$2="A",$S$2="A",$T$2="A"),"eras","aras")</f>
        <v>aras</v>
      </c>
      <c r="E11" s="1" t="str">
        <f t="shared" si="3"/>
        <v>cantaras</v>
      </c>
      <c r="F11" s="1" t="str">
        <f>IF(OR($R$2="A",$S$2="A",$T$2="A"),"eses","ases")</f>
        <v>ases</v>
      </c>
      <c r="G11" s="1" t="str">
        <f t="shared" si="4"/>
        <v>cantases</v>
      </c>
      <c r="H11" s="1" t="str">
        <f>IF(OR($R$2="A",$S$2="A",$T$2="A"),"eres","ares")</f>
        <v>ares</v>
      </c>
      <c r="I11" s="1" t="str">
        <f t="shared" si="5"/>
        <v>cantares</v>
      </c>
      <c r="J11" s="56"/>
      <c r="K11" s="56"/>
      <c r="L11" s="56"/>
      <c r="M11" s="56"/>
      <c r="AG11" s="1" t="s">
        <v>1018</v>
      </c>
      <c r="AH11" s="1" t="s">
        <v>1020</v>
      </c>
    </row>
    <row r="12" spans="1:34" ht="15">
      <c r="A12" s="56"/>
      <c r="B12" s="1" t="str">
        <f>IF(OR($R$2="A",$A$2="dar"),"é","e")</f>
        <v>e</v>
      </c>
      <c r="C12" s="1" t="str">
        <f>$C$30&amp;B12</f>
        <v>cante</v>
      </c>
      <c r="D12" s="1" t="str">
        <f>IF(OR($R$2="A",$S$2="A",$T$2="A"),"era","ara")</f>
        <v>ara</v>
      </c>
      <c r="E12" s="1" t="str">
        <f t="shared" si="3"/>
        <v>cantara</v>
      </c>
      <c r="F12" s="1" t="str">
        <f>IF(OR($R$2="A",$S$2="A",$T$2="A"),"ese","ase")</f>
        <v>ase</v>
      </c>
      <c r="G12" s="1" t="str">
        <f t="shared" si="4"/>
        <v>cantase</v>
      </c>
      <c r="H12" s="1" t="str">
        <f>IF(OR($R$2="A",$S$2="A",$T$2="A"),"ere","are")</f>
        <v>are</v>
      </c>
      <c r="I12" s="1" t="str">
        <f t="shared" si="5"/>
        <v>cantare</v>
      </c>
      <c r="J12" s="56"/>
      <c r="K12" s="56"/>
      <c r="L12" s="56"/>
      <c r="M12" s="56"/>
      <c r="AG12" s="1" t="s">
        <v>1019</v>
      </c>
      <c r="AH12" s="1" t="s">
        <v>1021</v>
      </c>
    </row>
    <row r="13" spans="1:34" ht="15">
      <c r="A13" s="56"/>
      <c r="B13" s="1" t="s">
        <v>594</v>
      </c>
      <c r="C13" s="1" t="str">
        <f>$C$31&amp;B13</f>
        <v>cantemos</v>
      </c>
      <c r="D13" s="1" t="str">
        <f>IF(OR($R$2="A",$S$2="A",$T$2="A"),"éramos","áramos")</f>
        <v>áramos</v>
      </c>
      <c r="E13" s="1" t="str">
        <f t="shared" si="3"/>
        <v>cantáramos</v>
      </c>
      <c r="F13" s="1" t="str">
        <f>IF(OR($R$2="A",$S$2="A",$T$2="A"),"ésemos","ásemos")</f>
        <v>ásemos</v>
      </c>
      <c r="G13" s="1" t="str">
        <f t="shared" si="4"/>
        <v>cantásemos</v>
      </c>
      <c r="H13" s="1" t="str">
        <f>IF(OR($R$2="A",$S$2="A",$T$2="A"),"éremos","áremos")</f>
        <v>áremos</v>
      </c>
      <c r="I13" s="1" t="str">
        <f t="shared" si="5"/>
        <v>cantáremos</v>
      </c>
      <c r="J13" s="56"/>
      <c r="K13" s="56"/>
      <c r="L13" s="56"/>
      <c r="M13" s="56"/>
      <c r="AG13" s="1" t="s">
        <v>1020</v>
      </c>
      <c r="AH13" s="1" t="s">
        <v>1022</v>
      </c>
    </row>
    <row r="14" spans="1:34" ht="15">
      <c r="A14" s="56"/>
      <c r="B14" s="3" t="s">
        <v>611</v>
      </c>
      <c r="C14" s="1" t="str">
        <f>$C$31&amp;B14</f>
        <v>cantéis</v>
      </c>
      <c r="D14" s="1" t="str">
        <f>IF(OR($R$2="A",$S$2="A",$T$2="A"),"erais","arais")</f>
        <v>arais</v>
      </c>
      <c r="E14" s="1" t="str">
        <f t="shared" si="3"/>
        <v>cantarais</v>
      </c>
      <c r="F14" s="1" t="str">
        <f>IF(OR($R$2="A",$S$2="A",$T$2="A"),"eseis","aseis")</f>
        <v>aseis</v>
      </c>
      <c r="G14" s="1" t="str">
        <f t="shared" si="4"/>
        <v>cantaseis</v>
      </c>
      <c r="H14" s="1" t="str">
        <f>IF(OR($R$2="A",$S$2="A",$T$2="A"),"ereis","areis")</f>
        <v>areis</v>
      </c>
      <c r="I14" s="1" t="str">
        <f t="shared" si="5"/>
        <v>cantareis</v>
      </c>
      <c r="J14" s="56"/>
      <c r="K14" s="56"/>
      <c r="L14" s="56"/>
      <c r="M14" s="56"/>
      <c r="AG14" s="1" t="s">
        <v>1021</v>
      </c>
      <c r="AH14" s="1" t="s">
        <v>1024</v>
      </c>
    </row>
    <row r="15" spans="1:34" ht="15">
      <c r="A15" s="56"/>
      <c r="B15" s="1" t="str">
        <f>IF($R$2="A","én","en")</f>
        <v>en</v>
      </c>
      <c r="C15" s="1" t="str">
        <f>$C$30&amp;B15</f>
        <v>canten</v>
      </c>
      <c r="D15" s="1" t="str">
        <f>IF(OR($R$2="A",$S$2="A",$T$2="A"),"eran","aran")</f>
        <v>aran</v>
      </c>
      <c r="E15" s="1" t="str">
        <f t="shared" si="3"/>
        <v>cantaran</v>
      </c>
      <c r="F15" s="1" t="str">
        <f>IF(OR($R$2="A",$S$2="A",$T$2="A"),"esen","asen")</f>
        <v>asen</v>
      </c>
      <c r="G15" s="1" t="str">
        <f t="shared" si="4"/>
        <v>cantasen</v>
      </c>
      <c r="H15" s="1" t="str">
        <f>IF(OR($R$2="A",$S$2="A",$T$2="A"),"eren","aren")</f>
        <v>aren</v>
      </c>
      <c r="I15" s="1" t="str">
        <f t="shared" si="5"/>
        <v>cantaren</v>
      </c>
      <c r="J15" s="56"/>
      <c r="K15" s="56"/>
      <c r="L15" s="56"/>
      <c r="M15" s="56"/>
      <c r="AG15" s="1" t="s">
        <v>1022</v>
      </c>
      <c r="AH15" s="1" t="s">
        <v>1015</v>
      </c>
    </row>
    <row r="16" spans="15:34" ht="15.75">
      <c r="O16" s="53" t="s">
        <v>588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G16" s="1" t="s">
        <v>1023</v>
      </c>
      <c r="AH16" s="1" t="s">
        <v>1027</v>
      </c>
    </row>
    <row r="17" spans="4:34" ht="15.75">
      <c r="D17" s="3"/>
      <c r="O17" s="61" t="s">
        <v>587</v>
      </c>
      <c r="P17" s="54" t="s">
        <v>461</v>
      </c>
      <c r="Q17" s="2" t="s">
        <v>447</v>
      </c>
      <c r="R17" s="1">
        <v>2</v>
      </c>
      <c r="S17" s="1">
        <v>2</v>
      </c>
      <c r="T17" s="1">
        <v>2</v>
      </c>
      <c r="U17" s="1">
        <v>3</v>
      </c>
      <c r="V17" s="1">
        <v>5</v>
      </c>
      <c r="W17" s="1">
        <f>$AI$5+3</f>
        <v>5</v>
      </c>
      <c r="X17" s="1">
        <f>$AI$5+3</f>
        <v>5</v>
      </c>
      <c r="Y17" s="1">
        <v>3</v>
      </c>
      <c r="Z17" s="1">
        <v>3</v>
      </c>
      <c r="AA17" s="1">
        <v>4</v>
      </c>
      <c r="AB17" s="1">
        <v>5</v>
      </c>
      <c r="AC17" s="1">
        <v>4</v>
      </c>
      <c r="AD17" s="1">
        <v>5</v>
      </c>
      <c r="AE17" s="1">
        <v>2</v>
      </c>
      <c r="AG17" s="1" t="s">
        <v>1024</v>
      </c>
      <c r="AH17" s="1" t="s">
        <v>1018</v>
      </c>
    </row>
    <row r="18" spans="15:34" ht="15.75">
      <c r="O18" s="62"/>
      <c r="P18" s="54"/>
      <c r="Q18" s="2" t="s">
        <v>448</v>
      </c>
      <c r="U18" s="1" t="s">
        <v>672</v>
      </c>
      <c r="V18" s="1" t="s">
        <v>1052</v>
      </c>
      <c r="W18" s="1" t="str">
        <f>"ie"&amp;$AH$5</f>
        <v>iend</v>
      </c>
      <c r="X18" s="1" t="str">
        <f>"ue"&amp;$AH$5</f>
        <v>uend</v>
      </c>
      <c r="Y18" s="3" t="s">
        <v>577</v>
      </c>
      <c r="Z18" s="3" t="s">
        <v>575</v>
      </c>
      <c r="AA18" s="3" t="str">
        <f>"í"&amp;RIGHT($C$24,1)</f>
        <v>ít</v>
      </c>
      <c r="AB18" s="3" t="str">
        <f>"í"&amp;RIGHT($C$24,2)</f>
        <v>ínt</v>
      </c>
      <c r="AC18" s="3" t="str">
        <f>"ú"&amp;RIGHT($C$24,1)</f>
        <v>út</v>
      </c>
      <c r="AD18" s="3" t="str">
        <f>"ú"&amp;RIGHT($C$24,2)</f>
        <v>únt</v>
      </c>
      <c r="AG18" s="1" t="s">
        <v>1025</v>
      </c>
      <c r="AH18" s="1" t="s">
        <v>1019</v>
      </c>
    </row>
    <row r="19" spans="15:34" ht="15.75">
      <c r="O19" s="62"/>
      <c r="P19" s="54" t="s">
        <v>462</v>
      </c>
      <c r="Q19" s="2" t="s">
        <v>447</v>
      </c>
      <c r="R19" s="1">
        <v>2</v>
      </c>
      <c r="S19" s="1">
        <v>2</v>
      </c>
      <c r="T19" s="1">
        <v>2</v>
      </c>
      <c r="U19" s="1">
        <v>3</v>
      </c>
      <c r="V19" s="1">
        <v>5</v>
      </c>
      <c r="W19" s="1">
        <f>$AI$5+3</f>
        <v>5</v>
      </c>
      <c r="X19" s="1">
        <f>$AI$5+3</f>
        <v>5</v>
      </c>
      <c r="Y19" s="1">
        <v>3</v>
      </c>
      <c r="Z19" s="1">
        <v>3</v>
      </c>
      <c r="AA19" s="1">
        <v>4</v>
      </c>
      <c r="AB19" s="1">
        <v>5</v>
      </c>
      <c r="AC19" s="1">
        <v>4</v>
      </c>
      <c r="AD19" s="1">
        <v>5</v>
      </c>
      <c r="AE19" s="1">
        <v>2</v>
      </c>
      <c r="AH19" s="1" t="s">
        <v>1025</v>
      </c>
    </row>
    <row r="20" spans="15:30" ht="15.75">
      <c r="O20" s="62"/>
      <c r="P20" s="54"/>
      <c r="Q20" s="2" t="s">
        <v>448</v>
      </c>
      <c r="U20" s="1" t="s">
        <v>672</v>
      </c>
      <c r="V20" s="1" t="s">
        <v>1052</v>
      </c>
      <c r="W20" s="1" t="str">
        <f>"ie"&amp;$AH$5</f>
        <v>iend</v>
      </c>
      <c r="X20" s="1" t="str">
        <f>"ue"&amp;$AH$5</f>
        <v>uend</v>
      </c>
      <c r="Y20" s="1" t="s">
        <v>577</v>
      </c>
      <c r="Z20" s="1" t="s">
        <v>575</v>
      </c>
      <c r="AA20" s="1" t="str">
        <f>"í"&amp;RIGHT(C24,1)</f>
        <v>ít</v>
      </c>
      <c r="AB20" s="3" t="str">
        <f>"í"&amp;RIGHT($C$24,2)</f>
        <v>ínt</v>
      </c>
      <c r="AC20" s="3" t="str">
        <f>"ú"&amp;RIGHT($C$24,1)</f>
        <v>út</v>
      </c>
      <c r="AD20" s="3" t="str">
        <f>"ú"&amp;RIGHT($C$24,2)</f>
        <v>únt</v>
      </c>
    </row>
    <row r="21" spans="1:31" ht="15.75">
      <c r="A21" s="53" t="s">
        <v>587</v>
      </c>
      <c r="B21" s="53"/>
      <c r="C21" s="53"/>
      <c r="O21" s="62"/>
      <c r="P21" s="54" t="s">
        <v>449</v>
      </c>
      <c r="Q21" s="2" t="s">
        <v>447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</row>
    <row r="22" spans="1:17" ht="15.75">
      <c r="A22" s="57" t="s">
        <v>601</v>
      </c>
      <c r="B22" s="1" t="s">
        <v>461</v>
      </c>
      <c r="C22" s="1" t="str">
        <f>LEFT($A$2,LEN($A$2)-HLOOKUP("A",$R$2:$AE$35,16,FALSE))&amp;IF(HLOOKUP("A",$R$2:$AE$35,17,FALSE)="","",HLOOKUP("A",$R$2:$AE$35,17,FALSE))</f>
        <v>cant</v>
      </c>
      <c r="O22" s="62"/>
      <c r="P22" s="54"/>
      <c r="Q22" s="2" t="s">
        <v>448</v>
      </c>
    </row>
    <row r="23" spans="1:31" ht="15.75">
      <c r="A23" s="57"/>
      <c r="B23" s="1" t="s">
        <v>462</v>
      </c>
      <c r="C23" s="1" t="str">
        <f>LEFT($A$2,LEN($A$2)-HLOOKUP("A",$R$2:$AE$35,18,FALSE))&amp;IF(HLOOKUP("A",$R$2:$AE$35,19,FALSE)="","",HLOOKUP("A",$R$2:$AE$35,19,FALSE))</f>
        <v>cant</v>
      </c>
      <c r="O23" s="53" t="s">
        <v>589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ht="15.75">
      <c r="A24" s="57"/>
      <c r="B24" s="1" t="s">
        <v>844</v>
      </c>
      <c r="C24" s="1" t="str">
        <f>LEFT($A$2,LEN($A$2)-HLOOKUP("A",$R$2:$AE$35,20,FALSE))&amp;IF(HLOOKUP("A",$R$2:$AE$35,21,FALSE)="","",HLOOKUP("A",$R$2:$AE$35,21,FALSE))</f>
        <v>cant</v>
      </c>
      <c r="O24" s="61" t="s">
        <v>587</v>
      </c>
      <c r="P24" s="58" t="s">
        <v>461</v>
      </c>
      <c r="Q24" s="2" t="s">
        <v>447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f>IF(OR(RIGHT($A$2,3)="car",RIGHT($A$2,3)="gar",RIGHT($A$2,4)="guar",RIGHT($A$2,3)="zar"),3,2)</f>
        <v>2</v>
      </c>
      <c r="X24" s="1">
        <f>IF(OR(RIGHT($A$2,3)="car",RIGHT($A$2,3)="gar",RIGHT($A$2,4)="guar",RIGHT($A$2,3)="zar"),3,2)</f>
        <v>2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f>IF(OR(RIGHT($A$2,3)="car",RIGHT($A$2,3)="gar",RIGHT($A$2,4)="guar",RIGHT($A$2,3)="zar"),3,2)</f>
        <v>2</v>
      </c>
    </row>
    <row r="25" spans="1:31" ht="15.75">
      <c r="A25" s="57" t="s">
        <v>589</v>
      </c>
      <c r="B25" s="1" t="s">
        <v>461</v>
      </c>
      <c r="C25" s="1" t="str">
        <f>LEFT($A$2,LEN($A$2)-HLOOKUP("A",$R$2:$AE$35,23,FALSE))&amp;IF(HLOOKUP("A",$R$2:$AE$35,24,FALSE)="","",HLOOKUP("A",$R$2:$AE$35,24,FALSE))</f>
        <v>cant</v>
      </c>
      <c r="O25" s="61"/>
      <c r="P25" s="58"/>
      <c r="Q25" s="2" t="s">
        <v>448</v>
      </c>
      <c r="R25" s="1" t="s">
        <v>479</v>
      </c>
      <c r="S25" s="1" t="s">
        <v>479</v>
      </c>
      <c r="U25" s="1" t="s">
        <v>543</v>
      </c>
      <c r="W25" s="1">
        <f>IF(RIGHT($A$2,4)="guar","ü",IF(RIGHT($A$2,3)="car","qu",IF(RIGHT($A$2,3)="gar","gu",IF(RIGHT($A$2,3)="zar","c",""))))</f>
      </c>
      <c r="X25" s="1">
        <f>IF(RIGHT($A$2,4)="guar","ü",IF(RIGHT($A$2,3)="car","qu",IF(RIGHT($A$2,3)="gar","gu",IF(RIGHT($A$2,3)="zar","c",""))))</f>
      </c>
      <c r="AE25" s="1">
        <f>IF(RIGHT($A$2,4)="guar","ü",IF(RIGHT($A$2,3)="car","qu",IF(RIGHT($A$2,3)="gar","gu",IF(RIGHT($A$2,3)="zar","c",""))))</f>
      </c>
    </row>
    <row r="26" spans="1:31" ht="15.75">
      <c r="A26" s="57"/>
      <c r="B26" s="1" t="s">
        <v>462</v>
      </c>
      <c r="C26" s="1" t="str">
        <f>LEFT($A$2,LEN($A$2)-HLOOKUP("A",$R$2:$AE$35,25,FALSE))&amp;IF(HLOOKUP("A",$R$2:$AE$35,26,FALSE)="","",HLOOKUP("A",$R$2:$AE$35,26,FALSE))</f>
        <v>cant</v>
      </c>
      <c r="O26" s="61"/>
      <c r="P26" s="54" t="s">
        <v>462</v>
      </c>
      <c r="Q26" s="2" t="s">
        <v>447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</row>
    <row r="27" spans="1:19" ht="15.75">
      <c r="A27" s="57"/>
      <c r="B27" s="1" t="s">
        <v>604</v>
      </c>
      <c r="C27" s="1" t="str">
        <f>LEFT($A$2,LEN($A$2)-HLOOKUP("A",$R$2:$AE$35,27,FALSE))&amp;IF(HLOOKUP("A",$R$2:$AE$35,28,FALSE)="","",HLOOKUP("A",$R$2:$AE$35,28,FALSE))</f>
        <v>cant</v>
      </c>
      <c r="O27" s="61"/>
      <c r="P27" s="54"/>
      <c r="Q27" s="2" t="s">
        <v>448</v>
      </c>
      <c r="R27" s="1" t="s">
        <v>479</v>
      </c>
      <c r="S27" s="1" t="s">
        <v>479</v>
      </c>
    </row>
    <row r="28" spans="1:31" ht="15.75">
      <c r="A28" s="55" t="s">
        <v>602</v>
      </c>
      <c r="B28" s="55"/>
      <c r="C28" s="1" t="str">
        <f>$C$24</f>
        <v>cant</v>
      </c>
      <c r="O28" s="61"/>
      <c r="P28" s="54" t="s">
        <v>449</v>
      </c>
      <c r="Q28" s="2" t="s">
        <v>447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</row>
    <row r="29" spans="1:19" ht="15.75">
      <c r="A29" s="55" t="s">
        <v>603</v>
      </c>
      <c r="B29" s="55"/>
      <c r="C29" s="1" t="str">
        <f>LEFT($A$2,LEN($A$2)-HLOOKUP("A",$R$2:$AE$35,33,FALSE))&amp;IF(HLOOKUP("A",$R$2:$AE$34,31,FALSE)="","",HLOOKUP("A",$R$2:$AE$35,34,FALSE))</f>
        <v>cantar</v>
      </c>
      <c r="O29" s="61"/>
      <c r="P29" s="54"/>
      <c r="Q29" s="2" t="s">
        <v>448</v>
      </c>
      <c r="R29" s="1" t="s">
        <v>479</v>
      </c>
      <c r="S29" s="1" t="s">
        <v>479</v>
      </c>
    </row>
    <row r="30" spans="1:31" ht="15">
      <c r="A30" s="57" t="s">
        <v>607</v>
      </c>
      <c r="B30" s="1" t="s">
        <v>845</v>
      </c>
      <c r="C30" s="1" t="str">
        <f>IF(RIGHT($A$2,3)="car",LEFT($C$22,LEN($C$22)-1)&amp;"qu",IF(RIGHT($A$2,3)="gar",$C$22&amp;"u",IF(RIGHT($A$2,4)="guar",LEFT($C$22,LEN($C$22)-1)&amp;"ü",IF(RIGHT($A$2,3)="zar",LEFT($C$22,LEN($C$22)-1)&amp;"c",$C$22))))</f>
        <v>cant</v>
      </c>
      <c r="P30" s="59" t="s">
        <v>586</v>
      </c>
      <c r="Q30" s="3" t="s">
        <v>461</v>
      </c>
      <c r="R30" s="1" t="s">
        <v>532</v>
      </c>
      <c r="S30" s="3" t="s">
        <v>532</v>
      </c>
      <c r="T30" s="1" t="s">
        <v>539</v>
      </c>
      <c r="U30" s="3" t="s">
        <v>534</v>
      </c>
      <c r="V30" s="3" t="s">
        <v>534</v>
      </c>
      <c r="W30" s="3" t="s">
        <v>534</v>
      </c>
      <c r="X30" s="3" t="s">
        <v>534</v>
      </c>
      <c r="Y30" s="3" t="s">
        <v>534</v>
      </c>
      <c r="Z30" s="3" t="s">
        <v>534</v>
      </c>
      <c r="AA30" s="3" t="s">
        <v>534</v>
      </c>
      <c r="AB30" s="3" t="s">
        <v>534</v>
      </c>
      <c r="AC30" s="3" t="s">
        <v>534</v>
      </c>
      <c r="AD30" s="3" t="s">
        <v>534</v>
      </c>
      <c r="AE30" s="3" t="s">
        <v>534</v>
      </c>
    </row>
    <row r="31" spans="1:31" ht="15">
      <c r="A31" s="57"/>
      <c r="B31" s="1" t="s">
        <v>844</v>
      </c>
      <c r="C31" s="1" t="str">
        <f>IF(RIGHT($A$2,3)="zar",LEFT($C$24,LEN($C$24)-1)&amp;"c",IF(AND($A$3="No",OR($X$2="A",$W$2="A",$Y$2="A",$Z$2="A",$AA$2="A",$AB$2="A",$AC$2="A",$AD$2="A")),$C$24,IF($A$3="Yes",$C$25,$C$22)))</f>
        <v>cant</v>
      </c>
      <c r="P31" s="59"/>
      <c r="Q31" s="3" t="s">
        <v>468</v>
      </c>
      <c r="R31" s="1" t="s">
        <v>541</v>
      </c>
      <c r="S31" s="3" t="s">
        <v>541</v>
      </c>
      <c r="T31" s="1" t="s">
        <v>540</v>
      </c>
      <c r="U31" s="1" t="s">
        <v>576</v>
      </c>
      <c r="V31" s="1" t="s">
        <v>576</v>
      </c>
      <c r="W31" s="1" t="s">
        <v>576</v>
      </c>
      <c r="X31" s="1" t="s">
        <v>576</v>
      </c>
      <c r="Y31" s="1" t="s">
        <v>576</v>
      </c>
      <c r="Z31" s="1" t="s">
        <v>576</v>
      </c>
      <c r="AA31" s="1" t="s">
        <v>576</v>
      </c>
      <c r="AB31" s="1" t="s">
        <v>576</v>
      </c>
      <c r="AC31" s="1" t="s">
        <v>576</v>
      </c>
      <c r="AD31" s="1" t="s">
        <v>576</v>
      </c>
      <c r="AE31" s="1" t="s">
        <v>576</v>
      </c>
    </row>
    <row r="32" spans="1:31" ht="15.75">
      <c r="A32" s="55" t="s">
        <v>616</v>
      </c>
      <c r="B32" s="56"/>
      <c r="C32" s="1" t="str">
        <f>LEFT($E$8,LEN($E$8)-4)</f>
        <v>cant</v>
      </c>
      <c r="P32" s="59"/>
      <c r="Q32" s="3" t="s">
        <v>467</v>
      </c>
      <c r="R32" s="1" t="s">
        <v>592</v>
      </c>
      <c r="S32" s="1" t="s">
        <v>592</v>
      </c>
      <c r="T32" s="1" t="s">
        <v>592</v>
      </c>
      <c r="U32" s="1" t="s">
        <v>673</v>
      </c>
      <c r="V32" s="1" t="s">
        <v>673</v>
      </c>
      <c r="W32" s="1" t="s">
        <v>673</v>
      </c>
      <c r="X32" s="1" t="s">
        <v>673</v>
      </c>
      <c r="Y32" s="1" t="s">
        <v>673</v>
      </c>
      <c r="Z32" s="1" t="s">
        <v>673</v>
      </c>
      <c r="AA32" s="1" t="s">
        <v>673</v>
      </c>
      <c r="AB32" s="1" t="s">
        <v>673</v>
      </c>
      <c r="AC32" s="1" t="s">
        <v>673</v>
      </c>
      <c r="AD32" s="1" t="s">
        <v>673</v>
      </c>
      <c r="AE32" s="1" t="s">
        <v>673</v>
      </c>
    </row>
    <row r="33" spans="1:31" ht="15.75">
      <c r="A33" s="55" t="s">
        <v>615</v>
      </c>
      <c r="B33" s="55"/>
      <c r="C33" s="1" t="str">
        <f>$C$32</f>
        <v>cant</v>
      </c>
      <c r="Q33" s="53" t="s">
        <v>590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ht="15.75">
      <c r="A34" s="55" t="s">
        <v>632</v>
      </c>
      <c r="B34" s="55"/>
      <c r="C34" s="1" t="str">
        <f>IF(OR($S$2="A",$W$2="A",$V$2="A"),$C$26,IF(OR($W$2="A",$X$2="A",$Y$2="A",$Z$2="A"),$C$24,$C$23))</f>
        <v>cant</v>
      </c>
      <c r="Q34" s="2" t="s">
        <v>447</v>
      </c>
      <c r="R34" s="1">
        <v>0</v>
      </c>
      <c r="S34" s="1">
        <v>0</v>
      </c>
      <c r="T34" s="3">
        <v>0</v>
      </c>
      <c r="U34" s="1">
        <v>0</v>
      </c>
      <c r="W34" s="1">
        <v>0</v>
      </c>
      <c r="X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</row>
    <row r="35" spans="1:17" ht="15.75">
      <c r="A35" s="55" t="s">
        <v>663</v>
      </c>
      <c r="B35" s="56"/>
      <c r="C35" s="1" t="str">
        <f>$C$34</f>
        <v>cant</v>
      </c>
      <c r="Q35" s="2" t="s">
        <v>448</v>
      </c>
    </row>
  </sheetData>
  <mergeCells count="34">
    <mergeCell ref="P17:P18"/>
    <mergeCell ref="P19:P20"/>
    <mergeCell ref="O24:O29"/>
    <mergeCell ref="O17:O22"/>
    <mergeCell ref="L1:M1"/>
    <mergeCell ref="A34:B34"/>
    <mergeCell ref="D2:E2"/>
    <mergeCell ref="F2:G2"/>
    <mergeCell ref="H2:I2"/>
    <mergeCell ref="A3:A15"/>
    <mergeCell ref="L3:L8"/>
    <mergeCell ref="M3:M8"/>
    <mergeCell ref="B9:I9"/>
    <mergeCell ref="J9:M15"/>
    <mergeCell ref="A29:B29"/>
    <mergeCell ref="J2:K2"/>
    <mergeCell ref="Q33:AE33"/>
    <mergeCell ref="P21:P22"/>
    <mergeCell ref="P24:P25"/>
    <mergeCell ref="P26:P27"/>
    <mergeCell ref="P28:P29"/>
    <mergeCell ref="P30:P32"/>
    <mergeCell ref="O23:AE23"/>
    <mergeCell ref="O16:AE16"/>
    <mergeCell ref="A35:B35"/>
    <mergeCell ref="A21:C21"/>
    <mergeCell ref="A33:B33"/>
    <mergeCell ref="B1:K1"/>
    <mergeCell ref="B2:C2"/>
    <mergeCell ref="A22:A24"/>
    <mergeCell ref="A25:A27"/>
    <mergeCell ref="A30:A31"/>
    <mergeCell ref="A32:B32"/>
    <mergeCell ref="A28:B28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Y7">
      <selection activeCell="AC19" sqref="AC19"/>
    </sheetView>
  </sheetViews>
  <sheetFormatPr defaultColWidth="9.140625" defaultRowHeight="12.75"/>
  <cols>
    <col min="1" max="1" width="15.8515625" style="1" bestFit="1" customWidth="1"/>
    <col min="2" max="2" width="14.140625" style="1" bestFit="1" customWidth="1"/>
    <col min="3" max="3" width="10.8515625" style="1" bestFit="1" customWidth="1"/>
    <col min="4" max="4" width="8.8515625" style="1" bestFit="1" customWidth="1"/>
    <col min="5" max="5" width="13.140625" style="1" bestFit="1" customWidth="1"/>
    <col min="6" max="6" width="9.28125" style="1" bestFit="1" customWidth="1"/>
    <col min="7" max="7" width="13.7109375" style="1" bestFit="1" customWidth="1"/>
    <col min="8" max="8" width="8.8515625" style="1" bestFit="1" customWidth="1"/>
    <col min="9" max="9" width="13.140625" style="1" bestFit="1" customWidth="1"/>
    <col min="10" max="10" width="7.28125" style="1" bestFit="1" customWidth="1"/>
    <col min="11" max="11" width="11.8515625" style="1" bestFit="1" customWidth="1"/>
    <col min="12" max="12" width="11.140625" style="1" bestFit="1" customWidth="1"/>
    <col min="13" max="13" width="8.7109375" style="1" customWidth="1"/>
    <col min="14" max="14" width="9.140625" style="1" customWidth="1"/>
    <col min="15" max="15" width="4.140625" style="1" bestFit="1" customWidth="1"/>
    <col min="16" max="16" width="24.421875" style="1" bestFit="1" customWidth="1"/>
    <col min="17" max="17" width="10.28125" style="1" bestFit="1" customWidth="1"/>
    <col min="18" max="18" width="7.7109375" style="1" bestFit="1" customWidth="1"/>
    <col min="19" max="19" width="7.7109375" style="1" customWidth="1"/>
    <col min="20" max="20" width="10.421875" style="1" bestFit="1" customWidth="1"/>
    <col min="21" max="21" width="9.28125" style="1" customWidth="1"/>
    <col min="22" max="22" width="12.00390625" style="1" bestFit="1" customWidth="1"/>
    <col min="23" max="23" width="13.00390625" style="1" bestFit="1" customWidth="1"/>
    <col min="24" max="24" width="6.28125" style="1" bestFit="1" customWidth="1"/>
    <col min="25" max="25" width="7.421875" style="1" bestFit="1" customWidth="1"/>
    <col min="26" max="26" width="11.8515625" style="1" bestFit="1" customWidth="1"/>
    <col min="27" max="27" width="12.57421875" style="1" bestFit="1" customWidth="1"/>
    <col min="28" max="28" width="6.28125" style="1" bestFit="1" customWidth="1"/>
    <col min="29" max="29" width="5.7109375" style="1" bestFit="1" customWidth="1"/>
    <col min="30" max="30" width="7.7109375" style="1" bestFit="1" customWidth="1"/>
    <col min="31" max="31" width="7.7109375" style="1" customWidth="1"/>
    <col min="32" max="32" width="6.8515625" style="1" bestFit="1" customWidth="1"/>
    <col min="33" max="34" width="6.8515625" style="1" customWidth="1"/>
    <col min="35" max="35" width="8.7109375" style="1" bestFit="1" customWidth="1"/>
    <col min="36" max="36" width="6.28125" style="1" bestFit="1" customWidth="1"/>
    <col min="37" max="37" width="10.8515625" style="1" bestFit="1" customWidth="1"/>
    <col min="38" max="38" width="9.140625" style="1" customWidth="1"/>
    <col min="39" max="39" width="30.00390625" style="1" bestFit="1" customWidth="1"/>
    <col min="40" max="40" width="26.140625" style="1" bestFit="1" customWidth="1"/>
    <col min="41" max="41" width="23.57421875" style="1" bestFit="1" customWidth="1"/>
    <col min="42" max="16384" width="9.140625" style="1" customWidth="1"/>
  </cols>
  <sheetData>
    <row r="1" spans="1:38" ht="15.75">
      <c r="A1" s="12" t="s">
        <v>642</v>
      </c>
      <c r="B1" s="53" t="s">
        <v>633</v>
      </c>
      <c r="C1" s="53"/>
      <c r="D1" s="53"/>
      <c r="E1" s="53"/>
      <c r="F1" s="53"/>
      <c r="G1" s="53"/>
      <c r="H1" s="53"/>
      <c r="I1" s="53"/>
      <c r="J1" s="53"/>
      <c r="K1" s="53"/>
      <c r="L1" s="53" t="s">
        <v>640</v>
      </c>
      <c r="M1" s="56"/>
      <c r="R1" s="2" t="s">
        <v>0</v>
      </c>
      <c r="S1" s="2" t="s">
        <v>644</v>
      </c>
      <c r="T1" s="2" t="s">
        <v>1</v>
      </c>
      <c r="U1" s="2" t="s">
        <v>838</v>
      </c>
      <c r="V1" s="2" t="s">
        <v>2</v>
      </c>
      <c r="W1" s="2" t="s">
        <v>3</v>
      </c>
      <c r="X1" s="2" t="s">
        <v>94</v>
      </c>
      <c r="Y1" s="2" t="s">
        <v>4</v>
      </c>
      <c r="Z1" s="2" t="s">
        <v>5</v>
      </c>
      <c r="AA1" s="2" t="s">
        <v>6</v>
      </c>
      <c r="AB1" s="2" t="s">
        <v>7</v>
      </c>
      <c r="AC1" s="2" t="s">
        <v>600</v>
      </c>
      <c r="AD1" s="2" t="s">
        <v>8</v>
      </c>
      <c r="AE1" s="2" t="s">
        <v>1000</v>
      </c>
      <c r="AF1" s="2" t="s">
        <v>9</v>
      </c>
      <c r="AG1" s="2" t="s">
        <v>1046</v>
      </c>
      <c r="AH1" s="2" t="s">
        <v>1059</v>
      </c>
      <c r="AI1" s="2" t="s">
        <v>437</v>
      </c>
      <c r="AJ1" s="2" t="s">
        <v>653</v>
      </c>
      <c r="AK1" s="2" t="s">
        <v>438</v>
      </c>
      <c r="AL1" s="2" t="s">
        <v>643</v>
      </c>
    </row>
    <row r="2" spans="1:40" ht="15.75">
      <c r="A2" s="1" t="str">
        <f>IF(RIGHT(Maestro!$A$2,2)="er",Maestro!$A$2,"comer")</f>
        <v>aprender</v>
      </c>
      <c r="B2" s="53" t="s">
        <v>634</v>
      </c>
      <c r="C2" s="53"/>
      <c r="D2" s="53" t="s">
        <v>635</v>
      </c>
      <c r="E2" s="53"/>
      <c r="F2" s="53" t="s">
        <v>636</v>
      </c>
      <c r="G2" s="53"/>
      <c r="H2" s="53" t="s">
        <v>637</v>
      </c>
      <c r="I2" s="53"/>
      <c r="J2" s="53" t="s">
        <v>638</v>
      </c>
      <c r="K2" s="53"/>
      <c r="L2" s="12" t="s">
        <v>634</v>
      </c>
      <c r="M2" s="12" t="s">
        <v>639</v>
      </c>
      <c r="R2" s="1" t="str">
        <f aca="true" t="shared" si="0" ref="R2:X2">IF(COUNTIF(R3:R17,$A$2)&gt;=1,"A","NA")</f>
        <v>NA</v>
      </c>
      <c r="S2" s="1" t="str">
        <f t="shared" si="0"/>
        <v>NA</v>
      </c>
      <c r="T2" s="1" t="str">
        <f t="shared" si="0"/>
        <v>NA</v>
      </c>
      <c r="U2" s="1" t="str">
        <f t="shared" si="0"/>
        <v>NA</v>
      </c>
      <c r="V2" s="1" t="str">
        <f t="shared" si="0"/>
        <v>NA</v>
      </c>
      <c r="W2" s="1" t="str">
        <f t="shared" si="0"/>
        <v>NA</v>
      </c>
      <c r="X2" s="1" t="str">
        <f t="shared" si="0"/>
        <v>NA</v>
      </c>
      <c r="Y2" s="1" t="str">
        <f>IF(AND(COUNTIF(Y3:Y17,$A$2)&gt;=1,NOT(COUNTIF($AL$3:$AL$15,$A$2)&gt;=1)),"A","NA")</f>
        <v>NA</v>
      </c>
      <c r="Z2" s="1" t="str">
        <f>IF(COUNTIF(Z3:Z17,$A$2)&gt;=1,"A","NA")</f>
        <v>NA</v>
      </c>
      <c r="AA2" s="1" t="str">
        <f>IF(AND(COUNTIF(AA3:AA17,$A$2)&gt;=1,NOT(COUNTIF($AL$3:$AL$15,$A$2)&gt;=1)),"A","NA")</f>
        <v>NA</v>
      </c>
      <c r="AB2" s="1" t="str">
        <f aca="true" t="shared" si="1" ref="AB2:AH2">IF(AND(NOT(COUNTIF($AL$3:$AL$17,$A$2)&gt;=1),COUNTIF(AB3:AB17,$A$2)&gt;=1),"A","NA")</f>
        <v>NA</v>
      </c>
      <c r="AC2" s="1" t="str">
        <f t="shared" si="1"/>
        <v>NA</v>
      </c>
      <c r="AD2" s="1" t="str">
        <f t="shared" si="1"/>
        <v>NA</v>
      </c>
      <c r="AE2" s="1" t="str">
        <f t="shared" si="1"/>
        <v>NA</v>
      </c>
      <c r="AF2" s="1" t="str">
        <f t="shared" si="1"/>
        <v>NA</v>
      </c>
      <c r="AG2" s="1" t="str">
        <f t="shared" si="1"/>
        <v>NA</v>
      </c>
      <c r="AH2" s="1" t="str">
        <f t="shared" si="1"/>
        <v>NA</v>
      </c>
      <c r="AI2" s="1" t="str">
        <f>IF(OR(RIGHT($A$2,6)="solver",$A$2,RIGHT($A$2,6)="volver",$A$2,AND($R$2="NA",$X$2="NA",COUNTIF(RSC1!$A$1:$A$300,$A$2)&gt;=1)),"A","NA")</f>
        <v>NA</v>
      </c>
      <c r="AJ2" s="1" t="str">
        <f>IF(AND($V$2="NA",$AF$2="NA",COUNTIF(RSC2!$A$1:$A$300,$A$2)&gt;=1),"A","NA")</f>
        <v>NA</v>
      </c>
      <c r="AK2" s="1" t="str">
        <f>IF(NOT(COUNTIF($R$2:$AJ$2,"A")&gt;=1),"A","NA")</f>
        <v>A</v>
      </c>
      <c r="AM2" s="10" t="s">
        <v>565</v>
      </c>
      <c r="AN2" s="2" t="s">
        <v>566</v>
      </c>
    </row>
    <row r="3" spans="1:40" ht="15">
      <c r="A3" s="56"/>
      <c r="B3" s="1" t="str">
        <f>IF($S$2="A","oy",IF($U$2="A","é","o"))</f>
        <v>o</v>
      </c>
      <c r="C3" s="1" t="str">
        <f>$C$22&amp;B3</f>
        <v>aprendo</v>
      </c>
      <c r="D3" s="1" t="str">
        <f>HLOOKUP("A",$R$2:$AK$35,29,FALSE)</f>
        <v>í</v>
      </c>
      <c r="E3" s="1" t="str">
        <f>$C$25&amp;D3</f>
        <v>aprendí</v>
      </c>
      <c r="F3" s="1" t="str">
        <f>IF($S$2="A","a","ía")</f>
        <v>ía</v>
      </c>
      <c r="G3" s="1" t="str">
        <f aca="true" t="shared" si="2" ref="G3:G8">$C$28&amp;F3</f>
        <v>aprendía</v>
      </c>
      <c r="H3" s="3" t="s">
        <v>534</v>
      </c>
      <c r="I3" s="1" t="str">
        <f aca="true" t="shared" si="3" ref="I3:I8">$C$29&amp;H3</f>
        <v>aprenderé</v>
      </c>
      <c r="J3" s="1" t="s">
        <v>595</v>
      </c>
      <c r="K3" s="1" t="str">
        <f aca="true" t="shared" si="4" ref="K3:K8">$C$29&amp;J3</f>
        <v>aprendería</v>
      </c>
      <c r="L3" s="54" t="str">
        <f>LEFT($A$2,LEN($A$2)-2)&amp;IF(OR(RIGHT($C$27,1)="y",RIGHT($C$27,1)="j"),"yendo","iendo")</f>
        <v>aprendiendo</v>
      </c>
      <c r="M3" s="54" t="str">
        <f>IF($AB$2="A",LEFT($G$3,LEN($G$3)-1)&amp;"do",IF($AD$2="A",LEFT($A$2,LEN($A$2)-4)&amp;"uesto",IF($T$2="A",$C$34&amp;"sto",IF($W$2="A",$C$34&amp;"cho",IF(OR(RIGHT($A$2,6)="romper",RIGHT($A$2,6)="volver",RIGHT($A$2,6)="solver"),$C$34&amp;"to",IF(OR($Z$2="A",$AB$2="A",$AC$2="A"),LEFT($E$4,LEN($E$4)-3)&amp;"do",LEFT($A$2,LEN($A$2)-2)&amp;"ido"))))))</f>
        <v>aprendido</v>
      </c>
      <c r="R3" s="1" t="s">
        <v>0</v>
      </c>
      <c r="S3" s="1" t="s">
        <v>644</v>
      </c>
      <c r="T3" s="1" t="s">
        <v>453</v>
      </c>
      <c r="U3" s="1" t="s">
        <v>838</v>
      </c>
      <c r="V3" s="1" t="s">
        <v>450</v>
      </c>
      <c r="W3" s="1" t="s">
        <v>3</v>
      </c>
      <c r="X3" s="1" t="s">
        <v>94</v>
      </c>
      <c r="Y3" s="1" t="s">
        <v>4</v>
      </c>
      <c r="Z3" s="1" t="s">
        <v>442</v>
      </c>
      <c r="AA3" s="1" t="s">
        <v>6</v>
      </c>
      <c r="AB3" s="1">
        <f>IF(RIGHT($A$2,5)="traer",$A$2,"")</f>
      </c>
      <c r="AC3" s="1">
        <f>IF(AND($Z$2="NA",$AB$2="NA",OR(RIGHT($A$2,3)="aer",RIGHT($A$2,3)="eer",RIGHT($A$2,3)="oer")),$A$2,"")</f>
      </c>
      <c r="AD3" s="1">
        <f>IF(RIGHT($A$2,5)="poner",$A$2,"")</f>
      </c>
      <c r="AE3" s="1" t="s">
        <v>1000</v>
      </c>
      <c r="AF3" s="1">
        <f>IF(RIGHT($A$2,5)="tener",$A$2,"")</f>
      </c>
      <c r="AG3" s="1" t="s">
        <v>1046</v>
      </c>
      <c r="AH3" s="1" t="s">
        <v>1055</v>
      </c>
      <c r="AM3" s="8" t="str">
        <f>WA!L23</f>
        <v>e</v>
      </c>
      <c r="AN3" s="8">
        <f>WA!M23</f>
        <v>1</v>
      </c>
    </row>
    <row r="4" spans="1:41" ht="15.75">
      <c r="A4" s="56"/>
      <c r="B4" s="1" t="str">
        <f>IF($S$2="A","eres","es")</f>
        <v>es</v>
      </c>
      <c r="C4" s="1" t="str">
        <f>$C$23&amp;B4</f>
        <v>aprendes</v>
      </c>
      <c r="D4" s="1" t="str">
        <f>IF(OR($AC$2="A",$Z$2="A"),"íste","iste")</f>
        <v>iste</v>
      </c>
      <c r="E4" s="1" t="str">
        <f>$C$25&amp;D4</f>
        <v>aprendiste</v>
      </c>
      <c r="F4" s="1" t="str">
        <f>IF($S$2="A","as","ías")</f>
        <v>ías</v>
      </c>
      <c r="G4" s="1" t="str">
        <f t="shared" si="2"/>
        <v>aprendías</v>
      </c>
      <c r="H4" s="3" t="s">
        <v>608</v>
      </c>
      <c r="I4" s="1" t="str">
        <f t="shared" si="3"/>
        <v>aprenderás</v>
      </c>
      <c r="J4" s="1" t="s">
        <v>596</v>
      </c>
      <c r="K4" s="1" t="str">
        <f t="shared" si="4"/>
        <v>aprenderías</v>
      </c>
      <c r="L4" s="54"/>
      <c r="M4" s="54"/>
      <c r="S4" s="1" t="s">
        <v>645</v>
      </c>
      <c r="T4" s="1" t="s">
        <v>454</v>
      </c>
      <c r="U4" s="1" t="s">
        <v>839</v>
      </c>
      <c r="V4" s="1" t="s">
        <v>451</v>
      </c>
      <c r="W4" s="1" t="s">
        <v>439</v>
      </c>
      <c r="Z4" s="1" t="s">
        <v>443</v>
      </c>
      <c r="AE4" s="1" t="s">
        <v>1002</v>
      </c>
      <c r="AG4" s="1" t="s">
        <v>1061</v>
      </c>
      <c r="AH4" s="1" t="s">
        <v>1056</v>
      </c>
      <c r="AM4" s="10" t="s">
        <v>571</v>
      </c>
      <c r="AN4" s="2" t="s">
        <v>572</v>
      </c>
      <c r="AO4" s="2" t="s">
        <v>573</v>
      </c>
    </row>
    <row r="5" spans="1:41" ht="15">
      <c r="A5" s="56"/>
      <c r="B5" s="1" t="str">
        <f>IF($S$2="A","es","e")</f>
        <v>e</v>
      </c>
      <c r="C5" s="1" t="str">
        <f>$C$23&amp;B5</f>
        <v>aprende</v>
      </c>
      <c r="D5" s="1" t="str">
        <f>HLOOKUP("A",$R$2:$AK$35,30,FALSE)</f>
        <v>ió</v>
      </c>
      <c r="E5" s="1" t="str">
        <f>$C$26&amp;D5</f>
        <v>aprendió</v>
      </c>
      <c r="F5" s="1" t="str">
        <f>IF($S$2="A","a","ía")</f>
        <v>ía</v>
      </c>
      <c r="G5" s="1" t="str">
        <f t="shared" si="2"/>
        <v>aprendía</v>
      </c>
      <c r="H5" s="1" t="s">
        <v>574</v>
      </c>
      <c r="I5" s="1" t="str">
        <f t="shared" si="3"/>
        <v>aprenderá</v>
      </c>
      <c r="J5" s="1" t="s">
        <v>595</v>
      </c>
      <c r="K5" s="1" t="str">
        <f t="shared" si="4"/>
        <v>aprendería</v>
      </c>
      <c r="L5" s="54"/>
      <c r="M5" s="54"/>
      <c r="T5" s="1" t="s">
        <v>455</v>
      </c>
      <c r="V5" s="1" t="s">
        <v>452</v>
      </c>
      <c r="W5" s="1" t="s">
        <v>440</v>
      </c>
      <c r="Z5" s="1" t="s">
        <v>444</v>
      </c>
      <c r="AE5" s="1" t="s">
        <v>1003</v>
      </c>
      <c r="AG5" s="1" t="s">
        <v>1062</v>
      </c>
      <c r="AH5" s="1" t="s">
        <v>1057</v>
      </c>
      <c r="AM5" s="8">
        <f>WA!L25</f>
        <v>4</v>
      </c>
      <c r="AN5" s="8" t="str">
        <f>WA!M25</f>
        <v>nd</v>
      </c>
      <c r="AO5" s="8">
        <f>WA!N25</f>
        <v>2</v>
      </c>
    </row>
    <row r="6" spans="1:31" ht="15">
      <c r="A6" s="56"/>
      <c r="B6" s="1" t="str">
        <f>IF($S$2="A","omos","emos")</f>
        <v>emos</v>
      </c>
      <c r="C6" s="1" t="str">
        <f>$C$24&amp;B6</f>
        <v>aprendemos</v>
      </c>
      <c r="D6" s="1" t="str">
        <f>IF(OR($AC$2="A",$Z$2="A"),"ímos","imos")</f>
        <v>imos</v>
      </c>
      <c r="E6" s="1" t="str">
        <f>$C$25&amp;D6</f>
        <v>aprendimos</v>
      </c>
      <c r="F6" s="1" t="str">
        <f>IF($S$2="A","amos","íamos")</f>
        <v>íamos</v>
      </c>
      <c r="G6" s="1" t="str">
        <f>IF($S$2="A","ér",$C$28)&amp;F6</f>
        <v>aprendíamos</v>
      </c>
      <c r="H6" s="1" t="s">
        <v>594</v>
      </c>
      <c r="I6" s="1" t="str">
        <f t="shared" si="3"/>
        <v>aprenderemos</v>
      </c>
      <c r="J6" s="1" t="s">
        <v>597</v>
      </c>
      <c r="K6" s="1" t="str">
        <f t="shared" si="4"/>
        <v>aprenderíamos</v>
      </c>
      <c r="L6" s="54"/>
      <c r="M6" s="54"/>
      <c r="T6" s="1" t="s">
        <v>456</v>
      </c>
      <c r="V6" s="1" t="s">
        <v>2</v>
      </c>
      <c r="W6" s="1" t="s">
        <v>441</v>
      </c>
      <c r="Z6" s="1" t="s">
        <v>445</v>
      </c>
      <c r="AE6" s="1" t="s">
        <v>1004</v>
      </c>
    </row>
    <row r="7" spans="1:31" ht="15">
      <c r="A7" s="56"/>
      <c r="B7" s="3" t="str">
        <f>IF($S$2="A","ois","éis")</f>
        <v>éis</v>
      </c>
      <c r="C7" s="1" t="str">
        <f>$C$24&amp;B7</f>
        <v>aprendéis</v>
      </c>
      <c r="D7" s="1" t="str">
        <f>IF(OR($AC$2="A",$Z$2="A"),"ísteis","isteis")</f>
        <v>isteis</v>
      </c>
      <c r="E7" s="1" t="str">
        <f>$C$25&amp;D7</f>
        <v>aprendisteis</v>
      </c>
      <c r="F7" s="1" t="str">
        <f>IF($S$2="A","ais","íais")</f>
        <v>íais</v>
      </c>
      <c r="G7" s="1" t="str">
        <f t="shared" si="2"/>
        <v>aprendíais</v>
      </c>
      <c r="H7" s="1" t="s">
        <v>611</v>
      </c>
      <c r="I7" s="1" t="str">
        <f t="shared" si="3"/>
        <v>aprenderéis</v>
      </c>
      <c r="J7" s="1" t="s">
        <v>598</v>
      </c>
      <c r="K7" s="1" t="str">
        <f t="shared" si="4"/>
        <v>aprenderíais</v>
      </c>
      <c r="L7" s="54"/>
      <c r="M7" s="54"/>
      <c r="T7" s="1" t="s">
        <v>457</v>
      </c>
      <c r="W7" s="1">
        <f>IF(RIGHT($A$2,5)="facer",$A$2,"")</f>
      </c>
      <c r="Z7" s="1" t="s">
        <v>443</v>
      </c>
      <c r="AE7" s="1" t="s">
        <v>1005</v>
      </c>
    </row>
    <row r="8" spans="1:31" ht="15">
      <c r="A8" s="56"/>
      <c r="B8" s="1" t="str">
        <f>IF($S$2="A","son","en")</f>
        <v>en</v>
      </c>
      <c r="C8" s="1" t="str">
        <f>$C$23&amp;B8</f>
        <v>aprenden</v>
      </c>
      <c r="D8" s="1" t="str">
        <f>HLOOKUP("A",$R$2:$AK$35,31,FALSE)</f>
        <v>ieron</v>
      </c>
      <c r="E8" s="1" t="str">
        <f>$C$27&amp;D8</f>
        <v>aprendieron</v>
      </c>
      <c r="F8" s="1" t="str">
        <f>IF($S$2="A","an","ían")</f>
        <v>ían</v>
      </c>
      <c r="G8" s="1" t="str">
        <f t="shared" si="2"/>
        <v>aprendían</v>
      </c>
      <c r="H8" s="1" t="s">
        <v>610</v>
      </c>
      <c r="I8" s="1" t="str">
        <f t="shared" si="3"/>
        <v>aprenderán</v>
      </c>
      <c r="J8" s="1" t="s">
        <v>599</v>
      </c>
      <c r="K8" s="1" t="str">
        <f t="shared" si="4"/>
        <v>aprenderían</v>
      </c>
      <c r="L8" s="54"/>
      <c r="M8" s="54"/>
      <c r="T8" s="1" t="s">
        <v>1</v>
      </c>
      <c r="Z8" s="1" t="s">
        <v>446</v>
      </c>
      <c r="AE8" s="1" t="s">
        <v>1001</v>
      </c>
    </row>
    <row r="9" spans="1:26" ht="15.75">
      <c r="A9" s="56"/>
      <c r="B9" s="53" t="s">
        <v>641</v>
      </c>
      <c r="C9" s="53"/>
      <c r="D9" s="53"/>
      <c r="E9" s="53"/>
      <c r="F9" s="53"/>
      <c r="G9" s="53"/>
      <c r="H9" s="53"/>
      <c r="I9" s="53"/>
      <c r="J9" s="56"/>
      <c r="K9" s="56"/>
      <c r="L9" s="56"/>
      <c r="M9" s="56"/>
      <c r="T9" s="1" t="s">
        <v>999</v>
      </c>
      <c r="Z9" s="1" t="s">
        <v>5</v>
      </c>
    </row>
    <row r="10" spans="1:13" ht="15">
      <c r="A10" s="56"/>
      <c r="B10" s="1" t="s">
        <v>530</v>
      </c>
      <c r="C10" s="1" t="str">
        <f>$C$30&amp;B10</f>
        <v>aprenda</v>
      </c>
      <c r="D10" s="1" t="s">
        <v>617</v>
      </c>
      <c r="E10" s="1" t="str">
        <f aca="true" t="shared" si="5" ref="E10:E15">$C$32&amp;D10</f>
        <v>aprendiera</v>
      </c>
      <c r="F10" s="1" t="s">
        <v>622</v>
      </c>
      <c r="G10" s="1" t="str">
        <f aca="true" t="shared" si="6" ref="G10:G15">$C$32&amp;F10</f>
        <v>aprendiese</v>
      </c>
      <c r="H10" s="1" t="s">
        <v>627</v>
      </c>
      <c r="I10" s="1" t="str">
        <f aca="true" t="shared" si="7" ref="I10:I15">$C$32&amp;H10</f>
        <v>aprendiere</v>
      </c>
      <c r="J10" s="56"/>
      <c r="K10" s="56"/>
      <c r="L10" s="56"/>
      <c r="M10" s="56"/>
    </row>
    <row r="11" spans="1:13" ht="15">
      <c r="A11" s="56"/>
      <c r="B11" s="1" t="s">
        <v>612</v>
      </c>
      <c r="C11" s="1" t="str">
        <f>$C$30&amp;B11</f>
        <v>aprendas</v>
      </c>
      <c r="D11" s="1" t="s">
        <v>618</v>
      </c>
      <c r="E11" s="1" t="str">
        <f t="shared" si="5"/>
        <v>aprendieras</v>
      </c>
      <c r="F11" s="1" t="s">
        <v>623</v>
      </c>
      <c r="G11" s="1" t="str">
        <f t="shared" si="6"/>
        <v>aprendieses</v>
      </c>
      <c r="H11" s="1" t="s">
        <v>628</v>
      </c>
      <c r="I11" s="1" t="str">
        <f t="shared" si="7"/>
        <v>aprendieres</v>
      </c>
      <c r="J11" s="56"/>
      <c r="K11" s="56"/>
      <c r="L11" s="56"/>
      <c r="M11" s="56"/>
    </row>
    <row r="12" spans="1:13" ht="15">
      <c r="A12" s="56"/>
      <c r="B12" s="1" t="s">
        <v>530</v>
      </c>
      <c r="C12" s="1" t="str">
        <f>$C$30&amp;B12</f>
        <v>aprenda</v>
      </c>
      <c r="D12" s="1" t="s">
        <v>617</v>
      </c>
      <c r="E12" s="1" t="str">
        <f t="shared" si="5"/>
        <v>aprendiera</v>
      </c>
      <c r="F12" s="1" t="s">
        <v>622</v>
      </c>
      <c r="G12" s="1" t="str">
        <f t="shared" si="6"/>
        <v>aprendiese</v>
      </c>
      <c r="H12" s="1" t="s">
        <v>627</v>
      </c>
      <c r="I12" s="1" t="str">
        <f t="shared" si="7"/>
        <v>aprendiere</v>
      </c>
      <c r="J12" s="56"/>
      <c r="K12" s="56"/>
      <c r="L12" s="56"/>
      <c r="M12" s="56"/>
    </row>
    <row r="13" spans="1:13" ht="15">
      <c r="A13" s="56"/>
      <c r="B13" s="1" t="s">
        <v>613</v>
      </c>
      <c r="C13" s="1" t="str">
        <f>$C$31&amp;B13</f>
        <v>aprendamos</v>
      </c>
      <c r="D13" s="3" t="s">
        <v>619</v>
      </c>
      <c r="E13" s="1" t="str">
        <f t="shared" si="5"/>
        <v>aprendiéramos</v>
      </c>
      <c r="F13" s="3" t="s">
        <v>624</v>
      </c>
      <c r="G13" s="1" t="str">
        <f t="shared" si="6"/>
        <v>aprendiésemos</v>
      </c>
      <c r="H13" s="1" t="s">
        <v>629</v>
      </c>
      <c r="I13" s="1" t="str">
        <f t="shared" si="7"/>
        <v>aprendiéremos</v>
      </c>
      <c r="J13" s="56"/>
      <c r="K13" s="56"/>
      <c r="L13" s="56"/>
      <c r="M13" s="56"/>
    </row>
    <row r="14" spans="1:13" ht="15">
      <c r="A14" s="56"/>
      <c r="B14" s="3" t="s">
        <v>609</v>
      </c>
      <c r="C14" s="1" t="str">
        <f>$C$31&amp;B14</f>
        <v>aprendáis</v>
      </c>
      <c r="D14" s="1" t="s">
        <v>620</v>
      </c>
      <c r="E14" s="1" t="str">
        <f t="shared" si="5"/>
        <v>aprendierais</v>
      </c>
      <c r="F14" s="1" t="s">
        <v>625</v>
      </c>
      <c r="G14" s="1" t="str">
        <f t="shared" si="6"/>
        <v>aprendieseis</v>
      </c>
      <c r="H14" s="1" t="s">
        <v>630</v>
      </c>
      <c r="I14" s="1" t="str">
        <f t="shared" si="7"/>
        <v>aprendiereis</v>
      </c>
      <c r="J14" s="56"/>
      <c r="K14" s="56"/>
      <c r="L14" s="56"/>
      <c r="M14" s="56"/>
    </row>
    <row r="15" spans="1:13" ht="15">
      <c r="A15" s="56"/>
      <c r="B15" s="1" t="s">
        <v>614</v>
      </c>
      <c r="C15" s="1" t="str">
        <f>$C$30&amp;B15</f>
        <v>aprendan</v>
      </c>
      <c r="D15" s="1" t="s">
        <v>621</v>
      </c>
      <c r="E15" s="1" t="str">
        <f t="shared" si="5"/>
        <v>aprendieran</v>
      </c>
      <c r="F15" s="1" t="s">
        <v>626</v>
      </c>
      <c r="G15" s="1" t="str">
        <f t="shared" si="6"/>
        <v>aprendiesen</v>
      </c>
      <c r="H15" s="1" t="s">
        <v>631</v>
      </c>
      <c r="I15" s="1" t="str">
        <f t="shared" si="7"/>
        <v>aprendieren</v>
      </c>
      <c r="J15" s="56"/>
      <c r="K15" s="56"/>
      <c r="L15" s="56"/>
      <c r="M15" s="56"/>
    </row>
    <row r="16" spans="15:37" ht="15.75">
      <c r="O16" s="53" t="s">
        <v>588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5:37" ht="15.75">
      <c r="O17" s="61" t="s">
        <v>587</v>
      </c>
      <c r="P17" s="54" t="s">
        <v>461</v>
      </c>
      <c r="Q17" s="2" t="s">
        <v>447</v>
      </c>
      <c r="R17" s="1">
        <v>4</v>
      </c>
      <c r="S17" s="1">
        <f>LEN($A$2)</f>
        <v>8</v>
      </c>
      <c r="T17" s="1">
        <v>1</v>
      </c>
      <c r="U17" s="1">
        <v>4</v>
      </c>
      <c r="V17" s="1">
        <v>4</v>
      </c>
      <c r="W17" s="1">
        <v>3</v>
      </c>
      <c r="X17" s="1">
        <v>4</v>
      </c>
      <c r="Y17" s="1">
        <v>5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4</v>
      </c>
      <c r="AH17" s="1">
        <v>5</v>
      </c>
      <c r="AI17" s="1">
        <f>$AO$5+3</f>
        <v>5</v>
      </c>
      <c r="AJ17" s="1">
        <f>$AO$5+3</f>
        <v>5</v>
      </c>
      <c r="AK17" s="1">
        <f>IF(OR(RIGHT($A$2,3)="cer",RIGHT($A$2,3)="ger"),3,IF(OR(RIGHT($A$2,4)="guer",RIGHT($A$2,4)="quer",RIGHT($A$2,4)="güer"),4,2))</f>
        <v>2</v>
      </c>
    </row>
    <row r="18" spans="15:37" ht="15.75">
      <c r="O18" s="62"/>
      <c r="P18" s="54"/>
      <c r="Q18" s="2" t="s">
        <v>448</v>
      </c>
      <c r="R18" s="1" t="s">
        <v>458</v>
      </c>
      <c r="S18" s="1" t="s">
        <v>555</v>
      </c>
      <c r="V18" s="1" t="s">
        <v>463</v>
      </c>
      <c r="W18" s="1" t="s">
        <v>465</v>
      </c>
      <c r="X18" s="1" t="s">
        <v>585</v>
      </c>
      <c r="Y18" s="1" t="s">
        <v>470</v>
      </c>
      <c r="Z18" s="1" t="s">
        <v>472</v>
      </c>
      <c r="AA18" s="1" t="s">
        <v>472</v>
      </c>
      <c r="AB18" s="1" t="s">
        <v>472</v>
      </c>
      <c r="AD18" s="1" t="s">
        <v>465</v>
      </c>
      <c r="AE18" s="1" t="s">
        <v>465</v>
      </c>
      <c r="AF18" s="1" t="s">
        <v>465</v>
      </c>
      <c r="AG18" s="1" t="s">
        <v>1063</v>
      </c>
      <c r="AH18" s="1" t="s">
        <v>1064</v>
      </c>
      <c r="AI18" s="1" t="str">
        <f>"ue"&amp;$AN$5</f>
        <v>uend</v>
      </c>
      <c r="AJ18" s="1" t="str">
        <f>"ie"&amp;$AN$5</f>
        <v>iend</v>
      </c>
      <c r="AK18" s="1">
        <f>IF(RIGHT($A$2,3)="cer",IF(LEN(WA!$M$25)=1,"zc","z"),IF(RIGHT($A$2,3)="ger","j",IF(RIGHT($A$2,4)="guer","g",IF(RIGHT($A$2,4)="quer","c",IF(RIGHT($A$2,4)="güer","gu","")))))</f>
      </c>
    </row>
    <row r="19" spans="15:37" ht="15.75">
      <c r="O19" s="62"/>
      <c r="P19" s="54" t="s">
        <v>462</v>
      </c>
      <c r="Q19" s="2" t="s">
        <v>447</v>
      </c>
      <c r="R19" s="1">
        <v>4</v>
      </c>
      <c r="S19" s="1">
        <f>LEN($A$2)</f>
        <v>8</v>
      </c>
      <c r="T19" s="1">
        <v>2</v>
      </c>
      <c r="U19" s="1">
        <v>2</v>
      </c>
      <c r="V19" s="1">
        <v>4</v>
      </c>
      <c r="W19" s="1">
        <v>2</v>
      </c>
      <c r="X19" s="1">
        <v>4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4</v>
      </c>
      <c r="AG19" s="1">
        <v>4</v>
      </c>
      <c r="AH19" s="1">
        <v>5</v>
      </c>
      <c r="AI19" s="1">
        <f>$AO$5+3</f>
        <v>5</v>
      </c>
      <c r="AJ19" s="1">
        <f>$AO$5+3</f>
        <v>5</v>
      </c>
      <c r="AK19" s="1">
        <v>2</v>
      </c>
    </row>
    <row r="20" spans="15:36" ht="15.75">
      <c r="O20" s="62"/>
      <c r="P20" s="54"/>
      <c r="Q20" s="2" t="s">
        <v>448</v>
      </c>
      <c r="R20" s="1" t="s">
        <v>458</v>
      </c>
      <c r="V20" s="1" t="s">
        <v>463</v>
      </c>
      <c r="X20" s="1" t="s">
        <v>585</v>
      </c>
      <c r="AF20" s="1" t="s">
        <v>478</v>
      </c>
      <c r="AG20" s="1" t="s">
        <v>1058</v>
      </c>
      <c r="AH20" s="1" t="s">
        <v>1060</v>
      </c>
      <c r="AI20" s="1" t="str">
        <f>"ue"&amp;$AN$5</f>
        <v>uend</v>
      </c>
      <c r="AJ20" s="1" t="str">
        <f>"ie"&amp;$AN$5</f>
        <v>iend</v>
      </c>
    </row>
    <row r="21" spans="15:37" ht="15.75">
      <c r="O21" s="62"/>
      <c r="P21" s="54" t="s">
        <v>449</v>
      </c>
      <c r="Q21" s="2" t="s">
        <v>447</v>
      </c>
      <c r="R21" s="1">
        <v>2</v>
      </c>
      <c r="S21" s="1">
        <f>LEN($A$2)-1</f>
        <v>7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</row>
    <row r="22" spans="1:17" ht="15.75">
      <c r="A22" s="57" t="s">
        <v>601</v>
      </c>
      <c r="B22" s="1" t="s">
        <v>461</v>
      </c>
      <c r="C22" s="1" t="str">
        <f>LEFT($A$2,LEN($A$2)-HLOOKUP("A",$R$2:$AK$35,16,FALSE))&amp;IF(HLOOKUP("A",$R$2:$AK$35,17,FALSE)="","",HLOOKUP("A",$R$2:$AK$35,17,FALSE))</f>
        <v>aprend</v>
      </c>
      <c r="O22" s="62"/>
      <c r="P22" s="54"/>
      <c r="Q22" s="2" t="s">
        <v>448</v>
      </c>
    </row>
    <row r="23" spans="1:37" ht="15.75">
      <c r="A23" s="57"/>
      <c r="B23" s="1" t="s">
        <v>462</v>
      </c>
      <c r="C23" s="1" t="str">
        <f>LEFT($A$2,LEN($A$2)-HLOOKUP("A",$R$2:$AK$35,18,FALSE))&amp;IF(HLOOKUP("A",$R$2:$AK$35,19,FALSE)="","",HLOOKUP("A",$R$2:$AK$35,19,FALSE))</f>
        <v>aprend</v>
      </c>
      <c r="O23" s="53" t="s">
        <v>589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5.75">
      <c r="A24" s="57"/>
      <c r="B24" s="1" t="s">
        <v>604</v>
      </c>
      <c r="C24" s="1" t="str">
        <f>IF($A$2="eser","s",LEFT($A$2,LEN($A$2)-HLOOKUP("A",$R$2:$AK$35,20,FALSE))&amp;IF(HLOOKUP("A",$R$2:$AK$35,21,FALSE)="","",HLOOKUP("A",$R$2:$AK$35,21,FALSE)))</f>
        <v>aprend</v>
      </c>
      <c r="O24" s="61" t="s">
        <v>587</v>
      </c>
      <c r="P24" s="58" t="s">
        <v>473</v>
      </c>
      <c r="Q24" s="2" t="s">
        <v>447</v>
      </c>
      <c r="R24" s="1">
        <v>4</v>
      </c>
      <c r="S24" s="1">
        <v>3</v>
      </c>
      <c r="T24" s="1">
        <v>2</v>
      </c>
      <c r="U24" s="1">
        <v>4</v>
      </c>
      <c r="V24" s="1">
        <v>4</v>
      </c>
      <c r="W24" s="1">
        <v>4</v>
      </c>
      <c r="X24" s="1">
        <v>2</v>
      </c>
      <c r="Y24" s="1">
        <v>4</v>
      </c>
      <c r="Z24" s="1">
        <v>2</v>
      </c>
      <c r="AA24" s="1">
        <v>2</v>
      </c>
      <c r="AB24" s="1">
        <v>2</v>
      </c>
      <c r="AC24" s="1">
        <v>2</v>
      </c>
      <c r="AD24" s="1">
        <v>4</v>
      </c>
      <c r="AE24" s="1">
        <v>2</v>
      </c>
      <c r="AF24" s="1">
        <v>4</v>
      </c>
      <c r="AG24" s="1">
        <v>2</v>
      </c>
      <c r="AH24" s="1">
        <v>2</v>
      </c>
      <c r="AI24" s="1">
        <v>2</v>
      </c>
      <c r="AJ24" s="1">
        <v>2</v>
      </c>
      <c r="AK24" s="1">
        <v>2</v>
      </c>
    </row>
    <row r="25" spans="1:32" ht="15.75">
      <c r="A25" s="57" t="s">
        <v>589</v>
      </c>
      <c r="B25" s="1" t="s">
        <v>605</v>
      </c>
      <c r="C25" s="1" t="str">
        <f>LEFT($A$2,LEN($A$2)-HLOOKUP("A",$R$2:$AK$35,23,FALSE))&amp;IF(HLOOKUP("A",$R$2:$AK$35,24,FALSE)="","",HLOOKUP("A",$R$2:$AK$35,24,FALSE))</f>
        <v>aprend</v>
      </c>
      <c r="O25" s="61"/>
      <c r="P25" s="58"/>
      <c r="Q25" s="2" t="s">
        <v>448</v>
      </c>
      <c r="R25" s="1" t="s">
        <v>459</v>
      </c>
      <c r="S25" s="1" t="s">
        <v>646</v>
      </c>
      <c r="U25" s="1" t="s">
        <v>471</v>
      </c>
      <c r="V25" s="1" t="s">
        <v>464</v>
      </c>
      <c r="W25" s="1" t="s">
        <v>466</v>
      </c>
      <c r="Y25" s="1" t="s">
        <v>471</v>
      </c>
      <c r="AB25" s="1" t="s">
        <v>475</v>
      </c>
      <c r="AD25" s="1" t="s">
        <v>476</v>
      </c>
      <c r="AF25" s="1" t="s">
        <v>479</v>
      </c>
    </row>
    <row r="26" spans="1:37" ht="15.75">
      <c r="A26" s="57"/>
      <c r="B26" s="1" t="s">
        <v>468</v>
      </c>
      <c r="C26" s="1" t="str">
        <f>LEFT($A$2,LEN($A$2)-HLOOKUP("A",$R$2:$AK$35,25,FALSE))&amp;IF(HLOOKUP("A",$R$2:$AK$35,26,FALSE)="","",HLOOKUP("A",$R$2:$AK$35,26,FALSE))</f>
        <v>aprend</v>
      </c>
      <c r="O26" s="61"/>
      <c r="P26" s="54" t="s">
        <v>468</v>
      </c>
      <c r="Q26" s="2" t="s">
        <v>447</v>
      </c>
      <c r="R26" s="1">
        <v>4</v>
      </c>
      <c r="S26" s="1">
        <v>3</v>
      </c>
      <c r="T26" s="1">
        <v>2</v>
      </c>
      <c r="U26" s="1">
        <v>4</v>
      </c>
      <c r="V26" s="1">
        <v>4</v>
      </c>
      <c r="W26" s="1">
        <v>4</v>
      </c>
      <c r="X26" s="1">
        <v>2</v>
      </c>
      <c r="Y26" s="1">
        <v>4</v>
      </c>
      <c r="Z26" s="1">
        <v>2</v>
      </c>
      <c r="AA26" s="1">
        <v>2</v>
      </c>
      <c r="AB26" s="1">
        <v>2</v>
      </c>
      <c r="AC26" s="1">
        <v>2</v>
      </c>
      <c r="AD26" s="1">
        <v>4</v>
      </c>
      <c r="AE26" s="1">
        <v>2</v>
      </c>
      <c r="AF26" s="1">
        <v>4</v>
      </c>
      <c r="AG26" s="1">
        <v>2</v>
      </c>
      <c r="AH26" s="1">
        <v>2</v>
      </c>
      <c r="AI26" s="1">
        <v>2</v>
      </c>
      <c r="AJ26" s="1">
        <v>2</v>
      </c>
      <c r="AK26" s="1">
        <v>2</v>
      </c>
    </row>
    <row r="27" spans="1:32" ht="15.75">
      <c r="A27" s="57"/>
      <c r="B27" s="1" t="s">
        <v>467</v>
      </c>
      <c r="C27" s="1" t="str">
        <f>LEFT($A$2,LEN($A$2)-HLOOKUP("A",$R$2:$AK$35,27,FALSE))&amp;IF(HLOOKUP("A",$R$2:$AK$35,28,FALSE)="","",HLOOKUP("A",$R$2:$AK$35,28,FALSE))</f>
        <v>aprend</v>
      </c>
      <c r="O27" s="61"/>
      <c r="P27" s="54"/>
      <c r="Q27" s="2" t="s">
        <v>448</v>
      </c>
      <c r="R27" s="1" t="s">
        <v>459</v>
      </c>
      <c r="S27" s="1" t="s">
        <v>646</v>
      </c>
      <c r="U27" s="1" t="s">
        <v>471</v>
      </c>
      <c r="V27" s="1" t="s">
        <v>464</v>
      </c>
      <c r="W27" s="1" t="s">
        <v>469</v>
      </c>
      <c r="Y27" s="1" t="s">
        <v>471</v>
      </c>
      <c r="Z27" s="1" t="s">
        <v>474</v>
      </c>
      <c r="AB27" s="1" t="s">
        <v>475</v>
      </c>
      <c r="AC27" s="1" t="s">
        <v>474</v>
      </c>
      <c r="AD27" s="1" t="s">
        <v>476</v>
      </c>
      <c r="AF27" s="1" t="s">
        <v>479</v>
      </c>
    </row>
    <row r="28" spans="1:37" ht="15.75">
      <c r="A28" s="55" t="s">
        <v>602</v>
      </c>
      <c r="B28" s="55"/>
      <c r="C28" s="1" t="str">
        <f>IF($S$2="A","er",IF($T$2="A",$C$22,$C$24))</f>
        <v>aprend</v>
      </c>
      <c r="O28" s="61"/>
      <c r="P28" s="54" t="s">
        <v>467</v>
      </c>
      <c r="Q28" s="2" t="s">
        <v>447</v>
      </c>
      <c r="R28" s="1">
        <v>4</v>
      </c>
      <c r="S28" s="1">
        <v>3</v>
      </c>
      <c r="T28" s="1">
        <v>2</v>
      </c>
      <c r="U28" s="1">
        <v>4</v>
      </c>
      <c r="V28" s="1">
        <v>4</v>
      </c>
      <c r="W28" s="1">
        <v>4</v>
      </c>
      <c r="X28" s="1">
        <v>2</v>
      </c>
      <c r="Y28" s="1">
        <v>4</v>
      </c>
      <c r="Z28" s="1">
        <v>2</v>
      </c>
      <c r="AA28" s="1">
        <v>2</v>
      </c>
      <c r="AB28" s="1">
        <v>2</v>
      </c>
      <c r="AC28" s="1">
        <v>2</v>
      </c>
      <c r="AD28" s="1">
        <v>4</v>
      </c>
      <c r="AE28" s="1">
        <v>2</v>
      </c>
      <c r="AF28" s="1">
        <v>4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</row>
    <row r="29" spans="1:32" ht="15.75">
      <c r="A29" s="55" t="s">
        <v>603</v>
      </c>
      <c r="B29" s="55"/>
      <c r="C29" s="1" t="str">
        <f>LEFT($A$2,LEN($A$2)-HLOOKUP("A",$R$2:$AK$35,33,FALSE))&amp;IF(HLOOKUP("A",$R$2:$AK$34,31,FALSE)="","",HLOOKUP("A",$R$2:$AK$35,34,FALSE))</f>
        <v>aprender</v>
      </c>
      <c r="O29" s="61"/>
      <c r="P29" s="54"/>
      <c r="Q29" s="2" t="s">
        <v>448</v>
      </c>
      <c r="R29" s="1" t="s">
        <v>459</v>
      </c>
      <c r="S29" s="1" t="s">
        <v>646</v>
      </c>
      <c r="U29" s="1" t="s">
        <v>471</v>
      </c>
      <c r="V29" s="1" t="s">
        <v>464</v>
      </c>
      <c r="W29" s="1" t="s">
        <v>466</v>
      </c>
      <c r="Y29" s="1" t="s">
        <v>471</v>
      </c>
      <c r="Z29" s="1" t="s">
        <v>474</v>
      </c>
      <c r="AB29" s="1" t="s">
        <v>475</v>
      </c>
      <c r="AC29" s="1" t="s">
        <v>474</v>
      </c>
      <c r="AD29" s="1" t="s">
        <v>476</v>
      </c>
      <c r="AF29" s="1" t="s">
        <v>479</v>
      </c>
    </row>
    <row r="30" spans="1:37" ht="15">
      <c r="A30" s="57" t="s">
        <v>607</v>
      </c>
      <c r="B30" s="1" t="s">
        <v>606</v>
      </c>
      <c r="C30" s="1" t="str">
        <f>IF($A$2="eser",LEFT($A$2,LEN($A$2)-1),IF($A$2="ser","se",$C$22&amp;IF($U$2="A","ep","")))</f>
        <v>aprend</v>
      </c>
      <c r="P30" s="59" t="s">
        <v>586</v>
      </c>
      <c r="Q30" s="3" t="s">
        <v>461</v>
      </c>
      <c r="R30" s="1" t="s">
        <v>532</v>
      </c>
      <c r="S30" s="1" t="s">
        <v>539</v>
      </c>
      <c r="T30" s="1" t="str">
        <f>IF(WA!$D$25=1,"i","í")</f>
        <v>í</v>
      </c>
      <c r="U30" s="1" t="s">
        <v>532</v>
      </c>
      <c r="V30" s="1" t="s">
        <v>532</v>
      </c>
      <c r="W30" s="1" t="s">
        <v>532</v>
      </c>
      <c r="X30" s="3" t="s">
        <v>575</v>
      </c>
      <c r="Y30" s="1" t="s">
        <v>532</v>
      </c>
      <c r="Z30" s="3" t="s">
        <v>575</v>
      </c>
      <c r="AA30" s="3" t="s">
        <v>575</v>
      </c>
      <c r="AB30" s="1" t="s">
        <v>532</v>
      </c>
      <c r="AC30" s="3" t="s">
        <v>575</v>
      </c>
      <c r="AD30" s="1" t="s">
        <v>532</v>
      </c>
      <c r="AE30" s="3" t="s">
        <v>575</v>
      </c>
      <c r="AF30" s="1" t="s">
        <v>532</v>
      </c>
      <c r="AG30" s="3" t="s">
        <v>575</v>
      </c>
      <c r="AH30" s="3" t="s">
        <v>575</v>
      </c>
      <c r="AI30" s="3" t="s">
        <v>575</v>
      </c>
      <c r="AJ30" s="3" t="s">
        <v>575</v>
      </c>
      <c r="AK30" s="3" t="s">
        <v>575</v>
      </c>
    </row>
    <row r="31" spans="1:37" ht="15">
      <c r="A31" s="57"/>
      <c r="B31" s="1" t="s">
        <v>604</v>
      </c>
      <c r="C31" s="1" t="str">
        <f>IF($A$2="eser",LEFT($A$2,LEN($A$2)-1),LEFT($D$31,LEN($D$31)-$G$31)&amp;$H$31&amp;IF($U$2="A","ep",""))</f>
        <v>aprend</v>
      </c>
      <c r="D31" s="1" t="str">
        <f>IF($S$2="A","se",IF(OR($AH$2="A",$AG$2="A"),LEFT($C$24,LEN($C$24)-1)&amp;"z",IF(OR($R$2="A",$V$2="A",$X$2="A",$AI$2="A",$AJ$2="A"),$C$24,$C$22)))</f>
        <v>aprend</v>
      </c>
      <c r="G31" s="1">
        <f>IF(OR(AND(RIGHT($A$2,3)="ger",RIGHT($D$31,1)="g"),AND(RIGHT($A$2,3)="cer",NOT(RIGHT($D$31,2)="zc"),RIGHT($D$30,1)="c")),1,IF(OR(AND(RIGHT($A$2,4)="guer",RIGHT($D$31,2)="gu"),AND(RIGHT($A$2,4)="quer",RIGHT($D$31,2)="qu"),AND(RIGHT($A$2,4)="güer",RIGHT($D$31,2)="gü")),2,0))</f>
        <v>0</v>
      </c>
      <c r="H31" s="1">
        <f>IF(AND(RIGHT($A$2,3)="cer",NOT(RIGHT($D$31,2)="zc"),RIGHT($D$31,1)="c"),"zc",IF(AND(RIGHT($D$31,1)="g",RIGHT($A$2,3)="ger"),"j",IF(AND(RIGHT($D$31,2)="gu",RIGHT($A$2,4)="guer"),"g",IF(AND(RIGHT($A$2,4)="quer",RIGHT($D$31,2)="qu"),"c",IF(AND(RIGHT($A$2,4)="güer",RIGHT($D$31,2)="gü"),"gu","")))))</f>
      </c>
      <c r="P31" s="59"/>
      <c r="Q31" s="3" t="s">
        <v>468</v>
      </c>
      <c r="R31" s="1" t="s">
        <v>541</v>
      </c>
      <c r="S31" s="1" t="s">
        <v>532</v>
      </c>
      <c r="T31" s="1" t="str">
        <f>IF(WA!$D$25=1,"io","ió")</f>
        <v>ió</v>
      </c>
      <c r="U31" s="1" t="s">
        <v>541</v>
      </c>
      <c r="V31" s="1" t="s">
        <v>541</v>
      </c>
      <c r="W31" s="1" t="s">
        <v>541</v>
      </c>
      <c r="X31" s="3" t="s">
        <v>591</v>
      </c>
      <c r="Y31" s="1" t="s">
        <v>541</v>
      </c>
      <c r="Z31" s="1" t="s">
        <v>576</v>
      </c>
      <c r="AA31" s="3" t="s">
        <v>591</v>
      </c>
      <c r="AB31" s="1" t="s">
        <v>541</v>
      </c>
      <c r="AC31" s="1" t="s">
        <v>576</v>
      </c>
      <c r="AD31" s="1" t="s">
        <v>541</v>
      </c>
      <c r="AE31" s="1" t="s">
        <v>576</v>
      </c>
      <c r="AF31" s="1" t="s">
        <v>541</v>
      </c>
      <c r="AG31" s="3" t="s">
        <v>591</v>
      </c>
      <c r="AH31" s="3" t="s">
        <v>591</v>
      </c>
      <c r="AI31" s="3" t="s">
        <v>591</v>
      </c>
      <c r="AJ31" s="3" t="s">
        <v>591</v>
      </c>
      <c r="AK31" s="3" t="s">
        <v>591</v>
      </c>
    </row>
    <row r="32" spans="1:37" ht="15.75">
      <c r="A32" s="55" t="s">
        <v>616</v>
      </c>
      <c r="B32" s="56"/>
      <c r="C32" s="1" t="str">
        <f>LEFT($E$8,LEN($E$8)-4)</f>
        <v>aprendi</v>
      </c>
      <c r="P32" s="59"/>
      <c r="Q32" s="3" t="s">
        <v>467</v>
      </c>
      <c r="R32" s="1" t="s">
        <v>592</v>
      </c>
      <c r="S32" s="1" t="s">
        <v>593</v>
      </c>
      <c r="T32" s="1" t="s">
        <v>592</v>
      </c>
      <c r="U32" s="1" t="s">
        <v>592</v>
      </c>
      <c r="V32" s="1" t="s">
        <v>592</v>
      </c>
      <c r="W32" s="1" t="s">
        <v>592</v>
      </c>
      <c r="X32" s="1" t="s">
        <v>592</v>
      </c>
      <c r="Y32" s="1" t="s">
        <v>592</v>
      </c>
      <c r="Z32" s="1" t="s">
        <v>593</v>
      </c>
      <c r="AA32" s="1" t="s">
        <v>592</v>
      </c>
      <c r="AB32" s="1" t="s">
        <v>593</v>
      </c>
      <c r="AC32" s="1" t="s">
        <v>593</v>
      </c>
      <c r="AD32" s="1" t="s">
        <v>592</v>
      </c>
      <c r="AE32" s="1" t="s">
        <v>592</v>
      </c>
      <c r="AF32" s="1" t="s">
        <v>592</v>
      </c>
      <c r="AG32" s="1" t="s">
        <v>592</v>
      </c>
      <c r="AH32" s="1" t="s">
        <v>592</v>
      </c>
      <c r="AI32" s="1" t="s">
        <v>592</v>
      </c>
      <c r="AJ32" s="1" t="s">
        <v>592</v>
      </c>
      <c r="AK32" s="1" t="s">
        <v>592</v>
      </c>
    </row>
    <row r="33" spans="1:37" ht="15.75">
      <c r="A33" s="55" t="s">
        <v>615</v>
      </c>
      <c r="B33" s="55"/>
      <c r="C33" s="1" t="str">
        <f>$C$32</f>
        <v>aprendi</v>
      </c>
      <c r="Q33" s="53" t="s">
        <v>590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15.75">
      <c r="A34" s="55" t="s">
        <v>632</v>
      </c>
      <c r="B34" s="55"/>
      <c r="C34" s="1" t="str">
        <f>IF($A$2="eser",LEFT($A$2,LEN($A$2)-2),IF($T$2="A",LEFT($A$2,LEN($A$2)-2)&amp;"i",IF($W$2="A",LEFT($A$2,LEN($A$2)-4)&amp;"e",IF(RIGHT($A$2,6)="romper",LEFT($A$2,LEN($A$2)-4),IF(OR(RIGHT($A$2,6)="volver",RIGHT($A$2,6)="solver"),LEFT($C$22,LEN($C$22)-1),IF(OR(RIGHT($C$27,1)="y",RIGHT($C$27,1)="j"),LEFT($A$2,LEN($A$2)-2)&amp;"y",$C$24))))))</f>
        <v>aprend</v>
      </c>
      <c r="Q34" s="2" t="s">
        <v>447</v>
      </c>
      <c r="R34" s="1">
        <v>2</v>
      </c>
      <c r="S34" s="1">
        <v>0</v>
      </c>
      <c r="T34" s="3">
        <v>0</v>
      </c>
      <c r="U34" s="3">
        <v>2</v>
      </c>
      <c r="V34" s="1">
        <v>2</v>
      </c>
      <c r="W34" s="1">
        <v>3</v>
      </c>
      <c r="X34" s="1">
        <v>0</v>
      </c>
      <c r="Y34" s="1">
        <v>2</v>
      </c>
      <c r="Z34" s="1">
        <v>0</v>
      </c>
      <c r="AA34" s="1">
        <v>0</v>
      </c>
      <c r="AB34" s="1">
        <v>0</v>
      </c>
      <c r="AD34" s="1">
        <v>2</v>
      </c>
      <c r="AE34" s="1">
        <v>2</v>
      </c>
      <c r="AF34" s="1">
        <v>2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</row>
    <row r="35" spans="17:32" ht="15.75">
      <c r="Q35" s="2" t="s">
        <v>448</v>
      </c>
      <c r="R35" s="1" t="s">
        <v>460</v>
      </c>
      <c r="U35" s="1" t="s">
        <v>460</v>
      </c>
      <c r="V35" s="1" t="s">
        <v>460</v>
      </c>
      <c r="W35" s="1" t="s">
        <v>460</v>
      </c>
      <c r="Y35" s="1" t="s">
        <v>460</v>
      </c>
      <c r="AD35" s="1" t="s">
        <v>477</v>
      </c>
      <c r="AE35" s="1" t="s">
        <v>477</v>
      </c>
      <c r="AF35" s="1" t="s">
        <v>477</v>
      </c>
    </row>
  </sheetData>
  <mergeCells count="32">
    <mergeCell ref="A3:A15"/>
    <mergeCell ref="L3:L8"/>
    <mergeCell ref="M3:M8"/>
    <mergeCell ref="B9:I9"/>
    <mergeCell ref="J9:M15"/>
    <mergeCell ref="O16:AK16"/>
    <mergeCell ref="L1:M1"/>
    <mergeCell ref="A34:B34"/>
    <mergeCell ref="D2:E2"/>
    <mergeCell ref="F2:G2"/>
    <mergeCell ref="H2:I2"/>
    <mergeCell ref="P17:P18"/>
    <mergeCell ref="P19:P20"/>
    <mergeCell ref="O24:O29"/>
    <mergeCell ref="O17:O22"/>
    <mergeCell ref="Q33:AK33"/>
    <mergeCell ref="P21:P22"/>
    <mergeCell ref="P24:P25"/>
    <mergeCell ref="P26:P27"/>
    <mergeCell ref="P28:P29"/>
    <mergeCell ref="P30:P32"/>
    <mergeCell ref="O23:AK23"/>
    <mergeCell ref="A33:B33"/>
    <mergeCell ref="B1:K1"/>
    <mergeCell ref="B2:C2"/>
    <mergeCell ref="A22:A24"/>
    <mergeCell ref="A25:A27"/>
    <mergeCell ref="A30:A31"/>
    <mergeCell ref="A32:B32"/>
    <mergeCell ref="A28:B28"/>
    <mergeCell ref="A29:B29"/>
    <mergeCell ref="J2:K2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5"/>
  <sheetViews>
    <sheetView workbookViewId="0" topLeftCell="A7">
      <selection activeCell="A35" sqref="A35:B35"/>
    </sheetView>
  </sheetViews>
  <sheetFormatPr defaultColWidth="9.140625" defaultRowHeight="12.75"/>
  <cols>
    <col min="1" max="1" width="15.8515625" style="1" customWidth="1"/>
    <col min="2" max="2" width="14.140625" style="1" customWidth="1"/>
    <col min="3" max="3" width="16.28125" style="1" bestFit="1" customWidth="1"/>
    <col min="4" max="4" width="8.8515625" style="1" bestFit="1" customWidth="1"/>
    <col min="5" max="5" width="17.57421875" style="1" bestFit="1" customWidth="1"/>
    <col min="6" max="6" width="9.28125" style="1" bestFit="1" customWidth="1"/>
    <col min="7" max="7" width="18.00390625" style="1" bestFit="1" customWidth="1"/>
    <col min="8" max="8" width="8.8515625" style="1" bestFit="1" customWidth="1"/>
    <col min="9" max="9" width="17.57421875" style="1" bestFit="1" customWidth="1"/>
    <col min="10" max="10" width="10.421875" style="1" bestFit="1" customWidth="1"/>
    <col min="11" max="12" width="16.140625" style="1" bestFit="1" customWidth="1"/>
    <col min="13" max="13" width="12.8515625" style="1" customWidth="1"/>
    <col min="14" max="14" width="9.140625" style="1" customWidth="1"/>
    <col min="15" max="15" width="4.140625" style="1" bestFit="1" customWidth="1"/>
    <col min="16" max="16" width="24.421875" style="1" bestFit="1" customWidth="1"/>
    <col min="17" max="17" width="10.28125" style="1" bestFit="1" customWidth="1"/>
    <col min="18" max="18" width="7.7109375" style="1" bestFit="1" customWidth="1"/>
    <col min="19" max="20" width="7.7109375" style="1" customWidth="1"/>
    <col min="21" max="21" width="9.28125" style="1" bestFit="1" customWidth="1"/>
    <col min="22" max="22" width="12.00390625" style="1" bestFit="1" customWidth="1"/>
    <col min="23" max="24" width="13.00390625" style="1" customWidth="1"/>
    <col min="25" max="25" width="6.28125" style="1" bestFit="1" customWidth="1"/>
    <col min="26" max="29" width="6.28125" style="1" customWidth="1"/>
    <col min="30" max="30" width="7.421875" style="1" bestFit="1" customWidth="1"/>
    <col min="31" max="31" width="7.421875" style="1" customWidth="1"/>
    <col min="32" max="32" width="6.28125" style="1" bestFit="1" customWidth="1"/>
    <col min="33" max="33" width="6.28125" style="1" customWidth="1"/>
    <col min="34" max="34" width="9.8515625" style="1" bestFit="1" customWidth="1"/>
    <col min="35" max="35" width="9.140625" style="1" customWidth="1"/>
    <col min="36" max="36" width="30.00390625" style="1" bestFit="1" customWidth="1"/>
    <col min="37" max="37" width="26.140625" style="1" bestFit="1" customWidth="1"/>
    <col min="38" max="38" width="23.57421875" style="1" bestFit="1" customWidth="1"/>
    <col min="39" max="16384" width="9.140625" style="1" customWidth="1"/>
  </cols>
  <sheetData>
    <row r="1" spans="1:35" ht="15.75">
      <c r="A1" s="12" t="s">
        <v>642</v>
      </c>
      <c r="B1" s="53" t="s">
        <v>633</v>
      </c>
      <c r="C1" s="53"/>
      <c r="D1" s="53"/>
      <c r="E1" s="53"/>
      <c r="F1" s="53"/>
      <c r="G1" s="53"/>
      <c r="H1" s="53"/>
      <c r="I1" s="53"/>
      <c r="J1" s="53"/>
      <c r="K1" s="53"/>
      <c r="L1" s="53" t="s">
        <v>640</v>
      </c>
      <c r="M1" s="56"/>
      <c r="R1" s="2" t="s">
        <v>649</v>
      </c>
      <c r="S1" s="2" t="s">
        <v>647</v>
      </c>
      <c r="T1" s="2" t="s">
        <v>1054</v>
      </c>
      <c r="U1" s="2" t="s">
        <v>648</v>
      </c>
      <c r="V1" s="2" t="s">
        <v>650</v>
      </c>
      <c r="W1" s="2" t="s">
        <v>658</v>
      </c>
      <c r="X1" s="2" t="s">
        <v>1053</v>
      </c>
      <c r="Y1" s="2" t="s">
        <v>651</v>
      </c>
      <c r="Z1" s="2" t="s">
        <v>1006</v>
      </c>
      <c r="AA1" s="2" t="s">
        <v>428</v>
      </c>
      <c r="AB1" s="2" t="s">
        <v>796</v>
      </c>
      <c r="AC1" s="2" t="s">
        <v>1044</v>
      </c>
      <c r="AD1" s="2" t="s">
        <v>652</v>
      </c>
      <c r="AE1" s="2" t="s">
        <v>437</v>
      </c>
      <c r="AF1" s="2" t="s">
        <v>653</v>
      </c>
      <c r="AG1" s="2" t="s">
        <v>654</v>
      </c>
      <c r="AH1" s="2" t="s">
        <v>438</v>
      </c>
      <c r="AI1" s="2" t="s">
        <v>643</v>
      </c>
    </row>
    <row r="2" spans="1:37" ht="15.75">
      <c r="A2" s="1" t="str">
        <f>IF(OR(RIGHT(Maestro!$A$2,2)="ír",RIGHT(Maestro!$A$2,2)="ir"),Maestro!$A$2,"vivir")</f>
        <v>vivir</v>
      </c>
      <c r="B2" s="53" t="s">
        <v>634</v>
      </c>
      <c r="C2" s="53"/>
      <c r="D2" s="53" t="s">
        <v>635</v>
      </c>
      <c r="E2" s="53"/>
      <c r="F2" s="53" t="s">
        <v>636</v>
      </c>
      <c r="G2" s="53"/>
      <c r="H2" s="53" t="s">
        <v>637</v>
      </c>
      <c r="I2" s="53"/>
      <c r="J2" s="53" t="s">
        <v>638</v>
      </c>
      <c r="K2" s="53"/>
      <c r="L2" s="12" t="s">
        <v>634</v>
      </c>
      <c r="M2" s="12" t="s">
        <v>639</v>
      </c>
      <c r="R2" s="1" t="str">
        <f aca="true" t="shared" si="0" ref="R2:AC2">IF(COUNTIF(R3:R17,$A$2)&gt;=1,"A","NA")</f>
        <v>NA</v>
      </c>
      <c r="S2" s="1" t="str">
        <f>IF(COUNTIF(S3:S17,$A$2)&gt;=1,"A","NA")</f>
        <v>NA</v>
      </c>
      <c r="T2" s="1" t="str">
        <f>IF(COUNTIF(T3:T17,$A$2)&gt;=1,"A","NA")</f>
        <v>NA</v>
      </c>
      <c r="U2" s="1" t="str">
        <f>IF(AND($AJ$7="No",COUNTIF(U3:U17,$A$2)&gt;=1),"A","NA")</f>
        <v>NA</v>
      </c>
      <c r="V2" s="1" t="str">
        <f t="shared" si="0"/>
        <v>NA</v>
      </c>
      <c r="W2" s="1" t="str">
        <f>IF(AND(COUNTIF(W3:W17,$A$2)&gt;=1,NOT($X$2="A")),"A","NA")</f>
        <v>NA</v>
      </c>
      <c r="X2" s="1" t="str">
        <f>IF(COUNTIF(X3:X17,$A$2)&gt;=1,"A","NA")</f>
        <v>NA</v>
      </c>
      <c r="Y2" s="1" t="str">
        <f t="shared" si="0"/>
        <v>NA</v>
      </c>
      <c r="Z2" s="1" t="str">
        <f t="shared" si="0"/>
        <v>NA</v>
      </c>
      <c r="AA2" s="1" t="str">
        <f t="shared" si="0"/>
        <v>NA</v>
      </c>
      <c r="AB2" s="1" t="str">
        <f t="shared" si="0"/>
        <v>NA</v>
      </c>
      <c r="AC2" s="1" t="str">
        <f t="shared" si="0"/>
        <v>NA</v>
      </c>
      <c r="AD2" s="1" t="str">
        <f>IF(AND(COUNTIF(AD3:AD17,$A$2)&gt;=1,NOT(COUNTIF($AI$3:$AI$15,$A$2)&gt;=1)),"A","NA")</f>
        <v>NA</v>
      </c>
      <c r="AE2" s="1" t="str">
        <f>IF(AND($V$2="NA",COUNTIF(RSC1!$A$1:$A$300,$A$2)&gt;=1),"A","NA")</f>
        <v>NA</v>
      </c>
      <c r="AF2" s="1" t="str">
        <f>IF(OR(RIGHT($A$2,6)="quirir",AND($V$2="NA",COUNTIF(RSC2!$A$1:$A$300,$A$2)&gt;=1)),"A","NA")</f>
        <v>NA</v>
      </c>
      <c r="AG2" s="1" t="str">
        <f>IF(AND($W$2="NA",$AA$2="NA",COUNTIF(RSC3!$A$1:$A$300,$A$2)&gt;=1),"A","NA")</f>
        <v>NA</v>
      </c>
      <c r="AH2" s="1" t="str">
        <f>IF(NOT(COUNTIF($R$2:$AG$2,"A")&gt;=1),"A","NA")</f>
        <v>A</v>
      </c>
      <c r="AJ2" s="10" t="s">
        <v>565</v>
      </c>
      <c r="AK2" s="2" t="s">
        <v>566</v>
      </c>
    </row>
    <row r="3" spans="1:37" ht="15">
      <c r="A3" s="56"/>
      <c r="B3" s="1" t="str">
        <f>IF($R$2="A","oy","o")</f>
        <v>o</v>
      </c>
      <c r="C3" s="1" t="str">
        <f>$C$22&amp;B3</f>
        <v>vivo</v>
      </c>
      <c r="D3" s="1" t="str">
        <f>HLOOKUP("A",$R$2:$AH$35,29,FALSE)</f>
        <v>í</v>
      </c>
      <c r="E3" s="1" t="str">
        <f>$C$25&amp;D3</f>
        <v>viví</v>
      </c>
      <c r="F3" s="1" t="str">
        <f>IF($R$2="A","a","ía")</f>
        <v>ía</v>
      </c>
      <c r="G3" s="1" t="str">
        <f>$C$28&amp;F3</f>
        <v>vivía</v>
      </c>
      <c r="H3" s="3" t="s">
        <v>534</v>
      </c>
      <c r="I3" s="1" t="str">
        <f>$C$29&amp;H3</f>
        <v>viviré</v>
      </c>
      <c r="J3" s="1" t="s">
        <v>595</v>
      </c>
      <c r="K3" s="1" t="str">
        <f>$C$29&amp;J3</f>
        <v>viviría</v>
      </c>
      <c r="L3" s="54" t="str">
        <f>$C$34&amp;IF(OR($W$2="A",$X$2="A",$Y$2="A",$AD$2="A"),"iendo","endo")</f>
        <v>viviendo</v>
      </c>
      <c r="M3" s="54" t="str">
        <f>$C$35&amp;IF(RIGHT($A$2,7)="scribir","to",IF($W$2="A","cho","do"))</f>
        <v>vivido</v>
      </c>
      <c r="R3" s="1" t="s">
        <v>649</v>
      </c>
      <c r="S3" s="1">
        <f>IF(RIGHT($A$2,LEN(S1))=S1,$A$2,"")</f>
      </c>
      <c r="T3" s="1">
        <f>IF(RIGHT($A$2,3)="oír",$A$2,"")</f>
      </c>
      <c r="U3" s="1">
        <f>IF(RIGHT($A$2,LEN(U1))=U1,$A$2,"")</f>
      </c>
      <c r="V3" s="1">
        <f>IF(RIGHT($A$2,LEN(V1))=V1,$A$2,"")</f>
      </c>
      <c r="W3" s="1">
        <f>IF(AND(RIGHT($A$2,5)="decir",NOT($X$2="A")),$A$2,"")</f>
      </c>
      <c r="X3" s="1" t="s">
        <v>660</v>
      </c>
      <c r="Y3" s="1">
        <f>IF(RIGHT($A$2,LEN(Y1))=Y1,$A$2,"")</f>
      </c>
      <c r="Z3" s="1">
        <f>IF(RIGHT($A$2,LEN(Z1))=Z1,$A$2,"")</f>
      </c>
      <c r="AA3" s="1">
        <f>IF(RIGHT($A$2,LEN(AA1))=AA1,$A$2,"")</f>
      </c>
      <c r="AB3" s="1" t="s">
        <v>796</v>
      </c>
      <c r="AC3" s="1" t="s">
        <v>1044</v>
      </c>
      <c r="AD3" s="1" t="s">
        <v>652</v>
      </c>
      <c r="AJ3" s="8" t="str">
        <f>WA!L23</f>
        <v>e</v>
      </c>
      <c r="AK3" s="8">
        <f>WA!M23</f>
        <v>1</v>
      </c>
    </row>
    <row r="4" spans="1:38" ht="15.75">
      <c r="A4" s="56"/>
      <c r="B4" s="1" t="str">
        <f>IF($R$2="A","as","es")</f>
        <v>es</v>
      </c>
      <c r="C4" s="1" t="str">
        <f>$C$23&amp;B4</f>
        <v>vives</v>
      </c>
      <c r="D4" s="1" t="str">
        <f>IF(OR($S$2="A",$T$2="A"),"íste","iste")</f>
        <v>iste</v>
      </c>
      <c r="E4" s="1" t="str">
        <f>$C$25&amp;D4</f>
        <v>viviste</v>
      </c>
      <c r="F4" s="1" t="str">
        <f>IF($R$2="A","as","ías")</f>
        <v>ías</v>
      </c>
      <c r="G4" s="1" t="str">
        <f>$C$28&amp;F4</f>
        <v>vivías</v>
      </c>
      <c r="H4" s="3" t="s">
        <v>608</v>
      </c>
      <c r="I4" s="1" t="str">
        <f aca="true" t="shared" si="1" ref="I4:K8">$C$29&amp;H4</f>
        <v>vivirás</v>
      </c>
      <c r="J4" s="1" t="s">
        <v>596</v>
      </c>
      <c r="K4" s="1" t="str">
        <f t="shared" si="1"/>
        <v>vivirías</v>
      </c>
      <c r="L4" s="54"/>
      <c r="M4" s="54"/>
      <c r="X4" s="1" t="s">
        <v>659</v>
      </c>
      <c r="AB4" s="1" t="s">
        <v>797</v>
      </c>
      <c r="AJ4" s="10" t="s">
        <v>571</v>
      </c>
      <c r="AK4" s="2" t="s">
        <v>572</v>
      </c>
      <c r="AL4" s="2" t="s">
        <v>573</v>
      </c>
    </row>
    <row r="5" spans="1:38" ht="15">
      <c r="A5" s="56"/>
      <c r="B5" s="1" t="str">
        <f>IF($R$2="A","a","e")</f>
        <v>e</v>
      </c>
      <c r="C5" s="1" t="str">
        <f>$C$23&amp;B5</f>
        <v>vive</v>
      </c>
      <c r="D5" s="1" t="str">
        <f>HLOOKUP("A",$R$2:$AH$35,30,FALSE)</f>
        <v>ió</v>
      </c>
      <c r="E5" s="1" t="str">
        <f>$C$26&amp;D5</f>
        <v>vivió</v>
      </c>
      <c r="F5" s="1" t="str">
        <f>IF($R$2="A","a","ía")</f>
        <v>ía</v>
      </c>
      <c r="G5" s="1" t="str">
        <f>$C$28&amp;F5</f>
        <v>vivía</v>
      </c>
      <c r="H5" s="1" t="s">
        <v>574</v>
      </c>
      <c r="I5" s="1" t="str">
        <f t="shared" si="1"/>
        <v>vivirá</v>
      </c>
      <c r="J5" s="1" t="s">
        <v>595</v>
      </c>
      <c r="K5" s="1" t="str">
        <f t="shared" si="1"/>
        <v>viviría</v>
      </c>
      <c r="L5" s="54"/>
      <c r="M5" s="54"/>
      <c r="AB5" s="1" t="s">
        <v>798</v>
      </c>
      <c r="AJ5" s="8">
        <f>WA!L25</f>
        <v>4</v>
      </c>
      <c r="AK5" s="8" t="str">
        <f>WA!M25</f>
        <v>nd</v>
      </c>
      <c r="AL5" s="8">
        <f>WA!N25</f>
        <v>2</v>
      </c>
    </row>
    <row r="6" spans="1:13" ht="15">
      <c r="A6" s="56"/>
      <c r="B6" s="1" t="str">
        <f>IF($R$2="A","amos",IF($S$2="A","ímos","imos"))</f>
        <v>imos</v>
      </c>
      <c r="C6" s="1" t="str">
        <f>$C$24&amp;B6</f>
        <v>vivimos</v>
      </c>
      <c r="D6" s="1" t="str">
        <f>IF(OR($S$2="A",$T$2="A"),"ímos","imos")</f>
        <v>imos</v>
      </c>
      <c r="E6" s="1" t="str">
        <f>$C$25&amp;D6</f>
        <v>vivimos</v>
      </c>
      <c r="F6" s="1" t="str">
        <f>IF($R$2="A","amos","íamos")</f>
        <v>íamos</v>
      </c>
      <c r="G6" s="1" t="str">
        <f>IF($R$2="A",LEFT($A$2,LEN($A$2)-2)&amp;"íb",$C$28)&amp;F6</f>
        <v>vivíamos</v>
      </c>
      <c r="H6" s="1" t="s">
        <v>594</v>
      </c>
      <c r="I6" s="1" t="str">
        <f t="shared" si="1"/>
        <v>viviremos</v>
      </c>
      <c r="J6" s="1" t="s">
        <v>597</v>
      </c>
      <c r="K6" s="1" t="str">
        <f t="shared" si="1"/>
        <v>viviríamos</v>
      </c>
      <c r="L6" s="54"/>
      <c r="M6" s="54"/>
    </row>
    <row r="7" spans="1:36" ht="15">
      <c r="A7" s="56"/>
      <c r="B7" s="1" t="str">
        <f>IF($R$2="A","ais","ís")</f>
        <v>ís</v>
      </c>
      <c r="C7" s="1" t="str">
        <f>$C$24&amp;B7</f>
        <v>vivís</v>
      </c>
      <c r="D7" s="1" t="str">
        <f>IF(OR($S$2="A",$T$2="A"),"ísteis","isteis")</f>
        <v>isteis</v>
      </c>
      <c r="E7" s="1" t="str">
        <f>$C$25&amp;D7</f>
        <v>vivisteis</v>
      </c>
      <c r="F7" s="1" t="str">
        <f>IF($R$2="A","ais","íais")</f>
        <v>íais</v>
      </c>
      <c r="G7" s="1" t="str">
        <f>$C$28&amp;F7</f>
        <v>vivíais</v>
      </c>
      <c r="H7" s="1" t="s">
        <v>611</v>
      </c>
      <c r="I7" s="1" t="str">
        <f t="shared" si="1"/>
        <v>viviréis</v>
      </c>
      <c r="J7" s="1" t="s">
        <v>598</v>
      </c>
      <c r="K7" s="1" t="str">
        <f t="shared" si="1"/>
        <v>viviríais</v>
      </c>
      <c r="L7" s="54"/>
      <c r="M7" s="54"/>
      <c r="AJ7" s="1" t="str">
        <f>IF(OR(RIGHT($A$2,4)="quir",RIGHT($A$2,4)="guir"),"Yes","No")</f>
        <v>No</v>
      </c>
    </row>
    <row r="8" spans="1:13" ht="15">
      <c r="A8" s="56"/>
      <c r="B8" s="1" t="str">
        <f>IF($R$2="A","an","en")</f>
        <v>en</v>
      </c>
      <c r="C8" s="1" t="str">
        <f>$C$23&amp;B8</f>
        <v>viven</v>
      </c>
      <c r="D8" s="1" t="str">
        <f>HLOOKUP("A",$R$2:$AH$35,31,FALSE)</f>
        <v>ieron</v>
      </c>
      <c r="E8" s="1" t="str">
        <f>$C$27&amp;D8</f>
        <v>vivieron</v>
      </c>
      <c r="F8" s="1" t="str">
        <f>IF($R$2="A","an","ían")</f>
        <v>ían</v>
      </c>
      <c r="G8" s="1" t="str">
        <f>$C$28&amp;F8</f>
        <v>vivían</v>
      </c>
      <c r="H8" s="1" t="s">
        <v>610</v>
      </c>
      <c r="I8" s="1" t="str">
        <f t="shared" si="1"/>
        <v>vivirán</v>
      </c>
      <c r="J8" s="1" t="s">
        <v>599</v>
      </c>
      <c r="K8" s="1" t="str">
        <f t="shared" si="1"/>
        <v>vivirían</v>
      </c>
      <c r="L8" s="54"/>
      <c r="M8" s="54"/>
    </row>
    <row r="9" spans="1:13" ht="15.75">
      <c r="A9" s="56"/>
      <c r="B9" s="53" t="s">
        <v>641</v>
      </c>
      <c r="C9" s="60"/>
      <c r="D9" s="60"/>
      <c r="E9" s="60"/>
      <c r="F9" s="60"/>
      <c r="G9" s="60"/>
      <c r="H9" s="60"/>
      <c r="I9" s="60"/>
      <c r="J9" s="56"/>
      <c r="K9" s="56"/>
      <c r="L9" s="56"/>
      <c r="M9" s="56"/>
    </row>
    <row r="10" spans="1:13" ht="15">
      <c r="A10" s="56"/>
      <c r="B10" s="1" t="s">
        <v>530</v>
      </c>
      <c r="C10" s="1" t="str">
        <f>$C$30&amp;B10</f>
        <v>viva</v>
      </c>
      <c r="D10" s="1" t="s">
        <v>617</v>
      </c>
      <c r="E10" s="1" t="str">
        <f aca="true" t="shared" si="2" ref="E10:E15">$C$32&amp;D10</f>
        <v>viviera</v>
      </c>
      <c r="F10" s="1" t="s">
        <v>622</v>
      </c>
      <c r="G10" s="1" t="str">
        <f aca="true" t="shared" si="3" ref="G10:G15">$C$32&amp;F10</f>
        <v>viviese</v>
      </c>
      <c r="H10" s="1" t="s">
        <v>627</v>
      </c>
      <c r="I10" s="1" t="str">
        <f aca="true" t="shared" si="4" ref="I10:I15">$C$33&amp;H10</f>
        <v>viviere</v>
      </c>
      <c r="J10" s="56"/>
      <c r="K10" s="56"/>
      <c r="L10" s="56"/>
      <c r="M10" s="56"/>
    </row>
    <row r="11" spans="1:13" ht="15">
      <c r="A11" s="56"/>
      <c r="B11" s="1" t="s">
        <v>612</v>
      </c>
      <c r="C11" s="1" t="str">
        <f>$C$30&amp;B11</f>
        <v>vivas</v>
      </c>
      <c r="D11" s="1" t="s">
        <v>618</v>
      </c>
      <c r="E11" s="1" t="str">
        <f t="shared" si="2"/>
        <v>vivieras</v>
      </c>
      <c r="F11" s="1" t="s">
        <v>623</v>
      </c>
      <c r="G11" s="1" t="str">
        <f t="shared" si="3"/>
        <v>vivieses</v>
      </c>
      <c r="H11" s="1" t="s">
        <v>628</v>
      </c>
      <c r="I11" s="1" t="str">
        <f t="shared" si="4"/>
        <v>vivieres</v>
      </c>
      <c r="J11" s="56"/>
      <c r="K11" s="56"/>
      <c r="L11" s="56"/>
      <c r="M11" s="56"/>
    </row>
    <row r="12" spans="1:13" ht="15">
      <c r="A12" s="56"/>
      <c r="B12" s="1" t="s">
        <v>530</v>
      </c>
      <c r="C12" s="1" t="str">
        <f>$C$30&amp;B12</f>
        <v>viva</v>
      </c>
      <c r="D12" s="1" t="s">
        <v>617</v>
      </c>
      <c r="E12" s="1" t="str">
        <f t="shared" si="2"/>
        <v>viviera</v>
      </c>
      <c r="F12" s="1" t="s">
        <v>622</v>
      </c>
      <c r="G12" s="1" t="str">
        <f t="shared" si="3"/>
        <v>viviese</v>
      </c>
      <c r="H12" s="1" t="s">
        <v>617</v>
      </c>
      <c r="I12" s="1" t="str">
        <f t="shared" si="4"/>
        <v>viviera</v>
      </c>
      <c r="J12" s="56"/>
      <c r="K12" s="56"/>
      <c r="L12" s="56"/>
      <c r="M12" s="56"/>
    </row>
    <row r="13" spans="1:13" ht="15">
      <c r="A13" s="56"/>
      <c r="B13" s="1" t="s">
        <v>613</v>
      </c>
      <c r="C13" s="1" t="str">
        <f>$C$31&amp;B13</f>
        <v>vivamos</v>
      </c>
      <c r="D13" s="3" t="s">
        <v>661</v>
      </c>
      <c r="E13" s="1" t="str">
        <f t="shared" si="2"/>
        <v>viviéramos</v>
      </c>
      <c r="F13" s="3" t="s">
        <v>662</v>
      </c>
      <c r="G13" s="1" t="str">
        <f t="shared" si="3"/>
        <v>viviésemos</v>
      </c>
      <c r="H13" s="1" t="s">
        <v>629</v>
      </c>
      <c r="I13" s="1" t="str">
        <f t="shared" si="4"/>
        <v>viviéremos</v>
      </c>
      <c r="J13" s="56"/>
      <c r="K13" s="56"/>
      <c r="L13" s="56"/>
      <c r="M13" s="56"/>
    </row>
    <row r="14" spans="1:13" ht="15">
      <c r="A14" s="56"/>
      <c r="B14" s="3" t="s">
        <v>609</v>
      </c>
      <c r="C14" s="1" t="str">
        <f>IF($S$2="A",LEFT($C$3,LEN($C$3)-2)&amp;"i",$C$31)&amp;B14</f>
        <v>viváis</v>
      </c>
      <c r="D14" s="1" t="s">
        <v>620</v>
      </c>
      <c r="E14" s="1" t="str">
        <f t="shared" si="2"/>
        <v>vivierais</v>
      </c>
      <c r="F14" s="1" t="s">
        <v>625</v>
      </c>
      <c r="G14" s="1" t="str">
        <f t="shared" si="3"/>
        <v>vivieseis</v>
      </c>
      <c r="H14" s="1" t="s">
        <v>630</v>
      </c>
      <c r="I14" s="1" t="str">
        <f t="shared" si="4"/>
        <v>viviereis</v>
      </c>
      <c r="J14" s="56"/>
      <c r="K14" s="56"/>
      <c r="L14" s="56"/>
      <c r="M14" s="56"/>
    </row>
    <row r="15" spans="1:37" ht="15">
      <c r="A15" s="56"/>
      <c r="B15" s="1" t="s">
        <v>614</v>
      </c>
      <c r="C15" s="1" t="str">
        <f>$C$30&amp;B15</f>
        <v>vivan</v>
      </c>
      <c r="D15" s="1" t="s">
        <v>621</v>
      </c>
      <c r="E15" s="1" t="str">
        <f t="shared" si="2"/>
        <v>vivieran</v>
      </c>
      <c r="F15" s="1" t="s">
        <v>626</v>
      </c>
      <c r="G15" s="1" t="str">
        <f t="shared" si="3"/>
        <v>viviesen</v>
      </c>
      <c r="H15" s="1" t="s">
        <v>631</v>
      </c>
      <c r="I15" s="1" t="str">
        <f t="shared" si="4"/>
        <v>vivieren</v>
      </c>
      <c r="J15" s="56"/>
      <c r="K15" s="56"/>
      <c r="L15" s="56"/>
      <c r="M15" s="56"/>
      <c r="AJ15" s="1">
        <f>IF(RIGHT(CON2!$A$2,4)="güer",2,IF(OR(RIGHT(CON2!$A$2,3)="ger",RIGHT(CON2!$A$2,3)="cer"),1,IF(OR(RIGHT(CON2!$A$2,4)="guer",RIGHT(CON2!$A$2,4)="quer"),2,0)))</f>
        <v>0</v>
      </c>
      <c r="AK15" s="1">
        <f>LEN(CON2!$AN$5)-2</f>
        <v>0</v>
      </c>
    </row>
    <row r="16" spans="15:34" ht="15.75">
      <c r="O16" s="53" t="s">
        <v>588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5:34" ht="15.75">
      <c r="O17" s="61" t="s">
        <v>587</v>
      </c>
      <c r="P17" s="54" t="s">
        <v>461</v>
      </c>
      <c r="Q17" s="2" t="s">
        <v>447</v>
      </c>
      <c r="R17" s="1">
        <v>2</v>
      </c>
      <c r="S17" s="1">
        <v>3</v>
      </c>
      <c r="T17" s="1">
        <v>2</v>
      </c>
      <c r="U17" s="1">
        <v>2</v>
      </c>
      <c r="V17" s="1">
        <v>2</v>
      </c>
      <c r="W17" s="1">
        <v>4</v>
      </c>
      <c r="X17" s="1">
        <v>4</v>
      </c>
      <c r="Y17" s="1">
        <v>3</v>
      </c>
      <c r="Z17" s="1">
        <v>4</v>
      </c>
      <c r="AA17" s="1">
        <v>5</v>
      </c>
      <c r="AB17" s="1">
        <v>2</v>
      </c>
      <c r="AC17" s="1">
        <v>2</v>
      </c>
      <c r="AD17" s="1">
        <v>4</v>
      </c>
      <c r="AE17" s="1">
        <f>$AL$5+3</f>
        <v>5</v>
      </c>
      <c r="AF17" s="1">
        <f>$AL$5+3</f>
        <v>5</v>
      </c>
      <c r="AG17" s="1">
        <f>$AL$5+3</f>
        <v>5</v>
      </c>
      <c r="AH17" s="1">
        <f>IF(OR(RIGHT($A$2,3)="cir",RIGHT($A$2,3)="gir"),3,2)</f>
        <v>2</v>
      </c>
    </row>
    <row r="18" spans="15:34" ht="15.75">
      <c r="O18" s="62"/>
      <c r="P18" s="54"/>
      <c r="Q18" s="2" t="s">
        <v>448</v>
      </c>
      <c r="R18" s="1" t="s">
        <v>557</v>
      </c>
      <c r="S18" s="1" t="s">
        <v>575</v>
      </c>
      <c r="T18" s="1" t="s">
        <v>472</v>
      </c>
      <c r="U18" s="1" t="s">
        <v>474</v>
      </c>
      <c r="V18" s="1" t="s">
        <v>465</v>
      </c>
      <c r="W18" s="1" t="s">
        <v>472</v>
      </c>
      <c r="X18" s="1" t="s">
        <v>472</v>
      </c>
      <c r="Y18" s="1" t="s">
        <v>656</v>
      </c>
      <c r="Z18" s="1" t="s">
        <v>1007</v>
      </c>
      <c r="AA18" s="1" t="s">
        <v>472</v>
      </c>
      <c r="AB18" s="1" t="s">
        <v>465</v>
      </c>
      <c r="AC18" s="1" t="s">
        <v>465</v>
      </c>
      <c r="AD18" s="1" t="s">
        <v>463</v>
      </c>
      <c r="AE18" s="1" t="str">
        <f>"ue"&amp;$AK$5</f>
        <v>uend</v>
      </c>
      <c r="AF18" s="1" t="str">
        <f>"ie"&amp;$AK$5</f>
        <v>iend</v>
      </c>
      <c r="AG18" s="1" t="str">
        <f>"i"&amp;$AK$5</f>
        <v>ind</v>
      </c>
      <c r="AH18" s="1">
        <f>IF(RIGHT($A$2,3)="cir","z",IF(RIGHT($A$2,3)="gir","j",""))</f>
      </c>
    </row>
    <row r="19" spans="15:34" ht="15.75">
      <c r="O19" s="62"/>
      <c r="P19" s="54" t="s">
        <v>462</v>
      </c>
      <c r="Q19" s="2" t="s">
        <v>447</v>
      </c>
      <c r="R19" s="1">
        <v>2</v>
      </c>
      <c r="S19" s="1">
        <v>3</v>
      </c>
      <c r="T19" s="1">
        <v>2</v>
      </c>
      <c r="U19" s="1">
        <v>2</v>
      </c>
      <c r="V19" s="1">
        <v>4</v>
      </c>
      <c r="W19" s="1">
        <v>4</v>
      </c>
      <c r="X19" s="1">
        <v>4</v>
      </c>
      <c r="Y19" s="1">
        <v>2</v>
      </c>
      <c r="Z19" s="1">
        <v>4</v>
      </c>
      <c r="AA19" s="1">
        <v>5</v>
      </c>
      <c r="AB19" s="1">
        <v>2</v>
      </c>
      <c r="AC19" s="1">
        <v>2</v>
      </c>
      <c r="AD19" s="1">
        <v>4</v>
      </c>
      <c r="AE19" s="1">
        <f>$AL$5+3</f>
        <v>5</v>
      </c>
      <c r="AF19" s="1">
        <f>$AL$5+3</f>
        <v>5</v>
      </c>
      <c r="AG19" s="1">
        <f>$AL$5+3</f>
        <v>5</v>
      </c>
      <c r="AH19" s="1">
        <v>2</v>
      </c>
    </row>
    <row r="20" spans="15:33" ht="15.75">
      <c r="O20" s="62"/>
      <c r="P20" s="54"/>
      <c r="Q20" s="2" t="s">
        <v>448</v>
      </c>
      <c r="R20" s="1" t="s">
        <v>557</v>
      </c>
      <c r="S20" s="1" t="s">
        <v>575</v>
      </c>
      <c r="T20" s="1" t="s">
        <v>474</v>
      </c>
      <c r="U20" s="1" t="s">
        <v>474</v>
      </c>
      <c r="V20" s="1" t="s">
        <v>478</v>
      </c>
      <c r="W20" s="1" t="s">
        <v>466</v>
      </c>
      <c r="X20" s="1" t="s">
        <v>466</v>
      </c>
      <c r="Z20" s="1" t="s">
        <v>1007</v>
      </c>
      <c r="AA20" s="1" t="s">
        <v>1013</v>
      </c>
      <c r="AD20" s="1" t="s">
        <v>463</v>
      </c>
      <c r="AE20" s="1" t="str">
        <f>"ue"&amp;$AK$5</f>
        <v>uend</v>
      </c>
      <c r="AF20" s="1" t="str">
        <f>"ie"&amp;$AK$5</f>
        <v>iend</v>
      </c>
      <c r="AG20" s="1" t="str">
        <f>"i"&amp;$AK$5</f>
        <v>ind</v>
      </c>
    </row>
    <row r="21" spans="1:34" ht="15.75">
      <c r="A21" s="53" t="s">
        <v>587</v>
      </c>
      <c r="B21" s="53"/>
      <c r="C21" s="53"/>
      <c r="O21" s="62"/>
      <c r="P21" s="54" t="s">
        <v>449</v>
      </c>
      <c r="Q21" s="2" t="s">
        <v>447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</row>
    <row r="22" spans="1:18" ht="15.75">
      <c r="A22" s="57" t="s">
        <v>601</v>
      </c>
      <c r="B22" s="1" t="s">
        <v>461</v>
      </c>
      <c r="C22" s="1" t="str">
        <f>LEFT($D$22,LEN($D$22)-$G$22)&amp;$H$22</f>
        <v>viv</v>
      </c>
      <c r="D22" s="1" t="str">
        <f>LEFT($A$2,LEN($A$2)-HLOOKUP("A",$R$2:$AK$35,16,FALSE))&amp;IF(HLOOKUP("A",$R$2:$AK$35,17,FALSE)="","",HLOOKUP("A",$R$2:$AK$35,17,FALSE))</f>
        <v>viv</v>
      </c>
      <c r="G22" s="1">
        <f>IF(OR(AND(RIGHT($A$2,3)="gir",RIGHT($D$22,1)="g"),AND(RIGHT($A$2,3)="cir",NOT(RIGHT($D$22,2)="zc"),RIGHT($D$22,1)="c")),1,IF(OR(AND(RIGHT($A$2,4)="guir",RIGHT($D$22,2)="gu"),AND(RIGHT($A$2,4)="quir",RIGHT($D$22,2)="qu"),AND(RIGHT($A$2,4)="güir",RIGHT($D$22,2)="gü")),2,0))</f>
        <v>0</v>
      </c>
      <c r="H22" s="1">
        <f>IF(AND(RIGHT($A$2,3)="cir",NOT(RIGHT($D$22,2)="zc"),RIGHT($D$22,1)="c"),"z",IF(AND(RIGHT($D$22,1)="g",RIGHT($A$2,3)="gir"),"j",IF(AND(RIGHT($D$22,2)="gu",RIGHT($A$2,4)="guir"),"g",IF(AND(RIGHT($A$2,4)="quir",RIGHT($D$22,2)="qu"),"c",IF(AND(RIGHT($A$2,4)="güir",RIGHT($D$22,2)="gü"),"gu","")))))</f>
      </c>
      <c r="O22" s="62"/>
      <c r="P22" s="54"/>
      <c r="Q22" s="2" t="s">
        <v>448</v>
      </c>
      <c r="R22" s="1" t="s">
        <v>557</v>
      </c>
    </row>
    <row r="23" spans="1:34" ht="15.75">
      <c r="A23" s="57"/>
      <c r="B23" s="1" t="s">
        <v>462</v>
      </c>
      <c r="C23" s="1" t="str">
        <f>LEFT($A$2,LEN($A$2)-HLOOKUP("A",$R$2:$AH$35,18,FALSE))&amp;IF(HLOOKUP("A",$R$2:$AH$35,19,FALSE)="","",HLOOKUP("A",$R$2:$AH$35,19,FALSE))</f>
        <v>viv</v>
      </c>
      <c r="O23" s="53" t="s">
        <v>589</v>
      </c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5.75">
      <c r="A24" s="57"/>
      <c r="B24" s="1" t="s">
        <v>604</v>
      </c>
      <c r="C24" s="1" t="str">
        <f>LEFT($A$2,LEN($A$2)-HLOOKUP("A",$R$2:$AH$35,20,FALSE))&amp;IF(HLOOKUP("A",$R$2:$AH$35,21,FALSE)="","",HLOOKUP("A",$R$2:$AH$35,21,FALSE))</f>
        <v>viv</v>
      </c>
      <c r="O24" s="61" t="s">
        <v>587</v>
      </c>
      <c r="P24" s="58" t="s">
        <v>473</v>
      </c>
      <c r="Q24" s="2" t="s">
        <v>447</v>
      </c>
      <c r="R24" s="1">
        <v>2</v>
      </c>
      <c r="S24" s="1">
        <v>2</v>
      </c>
      <c r="T24" s="1">
        <v>2</v>
      </c>
      <c r="U24" s="1">
        <v>2</v>
      </c>
      <c r="V24" s="1">
        <v>4</v>
      </c>
      <c r="W24" s="1">
        <v>4</v>
      </c>
      <c r="X24" s="1">
        <v>4</v>
      </c>
      <c r="Y24" s="1">
        <v>3</v>
      </c>
      <c r="Z24" s="1">
        <v>2</v>
      </c>
      <c r="AA24" s="1">
        <v>2</v>
      </c>
      <c r="AB24" s="1">
        <v>2</v>
      </c>
      <c r="AC24" s="1">
        <v>2</v>
      </c>
      <c r="AD24" s="1">
        <v>4</v>
      </c>
      <c r="AE24" s="1">
        <v>2</v>
      </c>
      <c r="AF24" s="1">
        <v>2</v>
      </c>
      <c r="AG24" s="1">
        <v>2</v>
      </c>
      <c r="AH24" s="1">
        <v>2</v>
      </c>
    </row>
    <row r="25" spans="1:30" ht="15.75">
      <c r="A25" s="57" t="s">
        <v>589</v>
      </c>
      <c r="B25" s="1" t="s">
        <v>605</v>
      </c>
      <c r="C25" s="1" t="str">
        <f>LEFT($A$2,LEN($A$2)-HLOOKUP("A",$R$2:$AH$35,23,FALSE))&amp;IF(HLOOKUP("A",$R$2:$AH$35,24,FALSE)="","",HLOOKUP("A",$R$2:$AH$35,24,FALSE))</f>
        <v>viv</v>
      </c>
      <c r="O25" s="61"/>
      <c r="P25" s="58"/>
      <c r="Q25" s="2" t="s">
        <v>448</v>
      </c>
      <c r="R25" s="1" t="s">
        <v>646</v>
      </c>
      <c r="V25" s="1" t="s">
        <v>657</v>
      </c>
      <c r="W25" s="1" t="s">
        <v>655</v>
      </c>
      <c r="X25" s="1" t="s">
        <v>655</v>
      </c>
      <c r="Y25" s="1" t="s">
        <v>475</v>
      </c>
      <c r="AD25" s="1" t="s">
        <v>464</v>
      </c>
    </row>
    <row r="26" spans="1:34" ht="15.75">
      <c r="A26" s="57"/>
      <c r="B26" s="1" t="s">
        <v>468</v>
      </c>
      <c r="C26" s="1" t="str">
        <f>LEFT($A$2,LEN($A$2)-HLOOKUP("A",$R$2:$AH$35,25,FALSE))&amp;IF(HLOOKUP("A",$R$2:$AH$35,26,FALSE)="","",HLOOKUP("A",$R$2:$AH$35,26,FALSE))</f>
        <v>viv</v>
      </c>
      <c r="O26" s="61"/>
      <c r="P26" s="54" t="s">
        <v>468</v>
      </c>
      <c r="Q26" s="2" t="s">
        <v>447</v>
      </c>
      <c r="R26" s="1">
        <v>2</v>
      </c>
      <c r="S26" s="1">
        <v>3</v>
      </c>
      <c r="T26" s="1">
        <v>2</v>
      </c>
      <c r="U26" s="1">
        <v>2</v>
      </c>
      <c r="V26" s="1">
        <v>4</v>
      </c>
      <c r="W26" s="1">
        <v>4</v>
      </c>
      <c r="X26" s="1">
        <v>4</v>
      </c>
      <c r="Y26" s="1">
        <v>3</v>
      </c>
      <c r="Z26" s="1">
        <v>2</v>
      </c>
      <c r="AA26" s="1">
        <v>5</v>
      </c>
      <c r="AB26" s="1">
        <v>2</v>
      </c>
      <c r="AC26" s="1">
        <v>2</v>
      </c>
      <c r="AD26" s="1">
        <v>4</v>
      </c>
      <c r="AE26" s="1">
        <f>$AL$5+3</f>
        <v>5</v>
      </c>
      <c r="AF26" s="1">
        <f>$AL$5+3</f>
        <v>5</v>
      </c>
      <c r="AG26" s="1">
        <f>$AL$5+3</f>
        <v>5</v>
      </c>
      <c r="AH26" s="1">
        <v>2</v>
      </c>
    </row>
    <row r="27" spans="1:33" ht="15.75">
      <c r="A27" s="57"/>
      <c r="B27" s="1" t="s">
        <v>467</v>
      </c>
      <c r="C27" s="1" t="str">
        <f>LEFT($A$2,LEN($A$2)-HLOOKUP("A",$R$2:$AH$35,27,FALSE))&amp;IF(HLOOKUP("A",$R$2:$AH$35,28,FALSE)="","",HLOOKUP("A",$R$2:$AH$35,28,FALSE))</f>
        <v>viv</v>
      </c>
      <c r="O27" s="61"/>
      <c r="P27" s="54"/>
      <c r="Q27" s="2" t="s">
        <v>448</v>
      </c>
      <c r="R27" s="1" t="s">
        <v>646</v>
      </c>
      <c r="T27" s="1" t="s">
        <v>474</v>
      </c>
      <c r="U27" s="1" t="s">
        <v>474</v>
      </c>
      <c r="V27" s="1" t="s">
        <v>657</v>
      </c>
      <c r="W27" s="1" t="s">
        <v>655</v>
      </c>
      <c r="X27" s="1" t="s">
        <v>655</v>
      </c>
      <c r="Y27" s="1" t="s">
        <v>475</v>
      </c>
      <c r="AA27" s="1" t="s">
        <v>1013</v>
      </c>
      <c r="AD27" s="1" t="s">
        <v>464</v>
      </c>
      <c r="AE27" s="1" t="str">
        <f>"u"&amp;$AK$5</f>
        <v>und</v>
      </c>
      <c r="AF27" s="1" t="str">
        <f>"i"&amp;$AK$5</f>
        <v>ind</v>
      </c>
      <c r="AG27" s="1" t="str">
        <f>"i"&amp;$AK$5</f>
        <v>ind</v>
      </c>
    </row>
    <row r="28" spans="1:34" ht="15.75">
      <c r="A28" s="55" t="s">
        <v>602</v>
      </c>
      <c r="B28" s="55"/>
      <c r="C28" s="1" t="str">
        <f>IF($R$2="A",LEFT($A$2,LEN($A$2)-1)&amp;"b",$C$24)</f>
        <v>viv</v>
      </c>
      <c r="O28" s="61"/>
      <c r="P28" s="54" t="s">
        <v>467</v>
      </c>
      <c r="Q28" s="2" t="s">
        <v>447</v>
      </c>
      <c r="R28" s="1">
        <v>2</v>
      </c>
      <c r="S28" s="1">
        <v>3</v>
      </c>
      <c r="T28" s="1">
        <v>2</v>
      </c>
      <c r="U28" s="1">
        <v>2</v>
      </c>
      <c r="V28" s="1">
        <v>4</v>
      </c>
      <c r="W28" s="1">
        <v>4</v>
      </c>
      <c r="X28" s="1">
        <v>4</v>
      </c>
      <c r="Y28" s="1">
        <v>3</v>
      </c>
      <c r="Z28" s="1">
        <v>2</v>
      </c>
      <c r="AA28" s="1">
        <v>5</v>
      </c>
      <c r="AB28" s="1">
        <v>2</v>
      </c>
      <c r="AC28" s="1">
        <v>2</v>
      </c>
      <c r="AD28" s="1">
        <v>4</v>
      </c>
      <c r="AE28" s="1">
        <f>$AL$5+3</f>
        <v>5</v>
      </c>
      <c r="AF28" s="1">
        <f>$AL$5+3</f>
        <v>5</v>
      </c>
      <c r="AG28" s="1">
        <f>$AL$5+3</f>
        <v>5</v>
      </c>
      <c r="AH28" s="1">
        <v>2</v>
      </c>
    </row>
    <row r="29" spans="1:33" ht="15.75">
      <c r="A29" s="55" t="s">
        <v>603</v>
      </c>
      <c r="B29" s="55"/>
      <c r="C29" s="1" t="str">
        <f>LEFT($A$2,LEN($A$2)-HLOOKUP("A",$R$2:$AH$35,33,FALSE))&amp;IF(HLOOKUP("A",$R$2:$AH$34,31,FALSE)="","",HLOOKUP("A",$R$2:$AH$35,34,FALSE))</f>
        <v>vivir</v>
      </c>
      <c r="O29" s="61"/>
      <c r="P29" s="54"/>
      <c r="Q29" s="2" t="s">
        <v>448</v>
      </c>
      <c r="R29" s="1" t="s">
        <v>646</v>
      </c>
      <c r="T29" s="1" t="s">
        <v>474</v>
      </c>
      <c r="U29" s="1" t="s">
        <v>474</v>
      </c>
      <c r="V29" s="1" t="s">
        <v>657</v>
      </c>
      <c r="W29" s="1" t="s">
        <v>655</v>
      </c>
      <c r="X29" s="1" t="s">
        <v>655</v>
      </c>
      <c r="Y29" s="1" t="s">
        <v>475</v>
      </c>
      <c r="AA29" s="1" t="s">
        <v>1013</v>
      </c>
      <c r="AD29" s="1" t="s">
        <v>464</v>
      </c>
      <c r="AE29" s="1" t="str">
        <f>"u"&amp;$AK$5</f>
        <v>und</v>
      </c>
      <c r="AF29" s="1" t="str">
        <f>"i"&amp;$AK$5</f>
        <v>ind</v>
      </c>
      <c r="AG29" s="1" t="str">
        <f>"i"&amp;$AK$5</f>
        <v>ind</v>
      </c>
    </row>
    <row r="30" spans="1:34" ht="15">
      <c r="A30" s="57" t="s">
        <v>607</v>
      </c>
      <c r="B30" s="1" t="s">
        <v>606</v>
      </c>
      <c r="C30" s="1" t="str">
        <f>IF($R$2="A",$C$22&amp;"ay",$C$22)</f>
        <v>viv</v>
      </c>
      <c r="P30" s="59" t="s">
        <v>586</v>
      </c>
      <c r="Q30" s="3" t="s">
        <v>461</v>
      </c>
      <c r="R30" s="1" t="s">
        <v>539</v>
      </c>
      <c r="S30" s="3" t="s">
        <v>575</v>
      </c>
      <c r="T30" s="3" t="s">
        <v>575</v>
      </c>
      <c r="U30" s="3" t="s">
        <v>575</v>
      </c>
      <c r="V30" s="1" t="s">
        <v>532</v>
      </c>
      <c r="W30" s="1" t="s">
        <v>532</v>
      </c>
      <c r="X30" s="1" t="s">
        <v>532</v>
      </c>
      <c r="Y30" s="3" t="s">
        <v>532</v>
      </c>
      <c r="Z30" s="3" t="s">
        <v>575</v>
      </c>
      <c r="AA30" s="3" t="s">
        <v>575</v>
      </c>
      <c r="AB30" s="3" t="s">
        <v>575</v>
      </c>
      <c r="AC30" s="3" t="s">
        <v>575</v>
      </c>
      <c r="AD30" s="1" t="s">
        <v>532</v>
      </c>
      <c r="AE30" s="3" t="s">
        <v>575</v>
      </c>
      <c r="AF30" s="3" t="s">
        <v>575</v>
      </c>
      <c r="AG30" s="3" t="s">
        <v>575</v>
      </c>
      <c r="AH30" s="3" t="s">
        <v>575</v>
      </c>
    </row>
    <row r="31" spans="1:34" ht="15">
      <c r="A31" s="57"/>
      <c r="B31" s="1" t="s">
        <v>604</v>
      </c>
      <c r="C31" s="1" t="str">
        <f>IF($A$2="ir",$C$30,IF($Z$2="A",$C$24,LEFT($D$31,LEN($D$31)-$G$31)&amp;$H$31))</f>
        <v>viv</v>
      </c>
      <c r="D31" s="1" t="str">
        <f>IF(OR($R$2="A",$AI$2="A",$AJ$2="A"),$C$24,IF(OR($AE$2="A",$AF$2="A",$AG$2="A"),$C$26,$C$22))</f>
        <v>viv</v>
      </c>
      <c r="G31" s="1">
        <f>IF(OR(AND(RIGHT($A$2,3)="gir",RIGHT($D$22,1)="g"),AND(RIGHT($A$2,3)="cir",NOT(RIGHT($D$22,2)="zc"),RIGHT($D$22,1)="c")),1,IF(OR(AND(RIGHT($A$2,4)="guir",RIGHT($D$22,2)="gu"),AND(RIGHT($A$2,4)="quir",RIGHT($D$22,2)="qu"),AND(RIGHT($A$2,4)="güir",RIGHT($D$22,2)="gü")),2,0))</f>
        <v>0</v>
      </c>
      <c r="H31" s="1">
        <f>IF(AND(RIGHT($A$2,3)="cir",NOT(RIGHT($D$22,2)="zc"),RIGHT($D$22,1)="c"),"z",IF(AND(RIGHT($D$22,1)="g",RIGHT($A$2,3)="gir"),"j",IF(AND(RIGHT($D$22,2)="gu",RIGHT($A$2,4)="guir"),"g",IF(AND(RIGHT($A$2,4)="quir",RIGHT($D$22,2)="qu"),"c",IF(AND(RIGHT($A$2,4)="güir",RIGHT($D$22,2)="gü"),"gu","")))))</f>
      </c>
      <c r="P31" s="59"/>
      <c r="Q31" s="3" t="s">
        <v>468</v>
      </c>
      <c r="R31" s="1" t="s">
        <v>532</v>
      </c>
      <c r="S31" s="3" t="s">
        <v>591</v>
      </c>
      <c r="T31" s="3" t="s">
        <v>576</v>
      </c>
      <c r="U31" s="3" t="s">
        <v>576</v>
      </c>
      <c r="V31" s="1" t="s">
        <v>541</v>
      </c>
      <c r="W31" s="1" t="s">
        <v>541</v>
      </c>
      <c r="X31" s="1" t="s">
        <v>541</v>
      </c>
      <c r="Y31" s="3" t="s">
        <v>541</v>
      </c>
      <c r="Z31" s="3" t="s">
        <v>591</v>
      </c>
      <c r="AA31" s="3" t="s">
        <v>591</v>
      </c>
      <c r="AB31" s="3" t="s">
        <v>591</v>
      </c>
      <c r="AC31" s="3" t="s">
        <v>591</v>
      </c>
      <c r="AD31" s="1" t="s">
        <v>541</v>
      </c>
      <c r="AE31" s="3" t="s">
        <v>591</v>
      </c>
      <c r="AF31" s="3" t="s">
        <v>591</v>
      </c>
      <c r="AG31" s="3" t="s">
        <v>591</v>
      </c>
      <c r="AH31" s="3" t="s">
        <v>591</v>
      </c>
    </row>
    <row r="32" spans="1:34" ht="15.75">
      <c r="A32" s="55" t="s">
        <v>616</v>
      </c>
      <c r="B32" s="56"/>
      <c r="C32" s="1" t="str">
        <f>LEFT($E$8,LEN($E$8)-4)</f>
        <v>vivi</v>
      </c>
      <c r="P32" s="59"/>
      <c r="Q32" s="3" t="s">
        <v>467</v>
      </c>
      <c r="R32" s="1" t="s">
        <v>593</v>
      </c>
      <c r="S32" s="1" t="s">
        <v>592</v>
      </c>
      <c r="T32" s="1" t="s">
        <v>593</v>
      </c>
      <c r="U32" s="1" t="s">
        <v>593</v>
      </c>
      <c r="V32" s="1" t="s">
        <v>592</v>
      </c>
      <c r="W32" s="1" t="s">
        <v>593</v>
      </c>
      <c r="X32" s="1" t="s">
        <v>593</v>
      </c>
      <c r="Y32" s="1" t="s">
        <v>593</v>
      </c>
      <c r="Z32" s="1" t="s">
        <v>592</v>
      </c>
      <c r="AA32" s="1" t="s">
        <v>592</v>
      </c>
      <c r="AB32" s="1" t="s">
        <v>592</v>
      </c>
      <c r="AC32" s="1" t="s">
        <v>592</v>
      </c>
      <c r="AD32" s="1" t="s">
        <v>592</v>
      </c>
      <c r="AE32" s="1" t="s">
        <v>592</v>
      </c>
      <c r="AF32" s="1" t="s">
        <v>592</v>
      </c>
      <c r="AG32" s="1" t="s">
        <v>592</v>
      </c>
      <c r="AH32" s="1" t="s">
        <v>592</v>
      </c>
    </row>
    <row r="33" spans="1:34" ht="15.75">
      <c r="A33" s="55" t="s">
        <v>615</v>
      </c>
      <c r="B33" s="55"/>
      <c r="C33" s="1" t="str">
        <f>$C$32</f>
        <v>vivi</v>
      </c>
      <c r="Q33" s="53" t="s">
        <v>590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5.75">
      <c r="A34" s="55" t="s">
        <v>632</v>
      </c>
      <c r="B34" s="55"/>
      <c r="C34" s="1" t="str">
        <f>IF($R$2="A",LEFT($A$2,LEN($A$2)-2)&amp;"y",IF(OR($X$2="A",$W$2="A",$Y$2="A"),$C$23,IF($AD$2="A",$C$24,LEFT($E$8,LEN($E$8)-4))))</f>
        <v>vivi</v>
      </c>
      <c r="Q34" s="2" t="s">
        <v>447</v>
      </c>
      <c r="R34" s="1">
        <v>0</v>
      </c>
      <c r="S34" s="1">
        <v>2</v>
      </c>
      <c r="T34" s="1">
        <v>2</v>
      </c>
      <c r="U34" s="3">
        <v>0</v>
      </c>
      <c r="V34" s="1">
        <v>2</v>
      </c>
      <c r="W34" s="1">
        <f>IF(OR(Maestro!$A$2="maldecir",Maestro!$A$2="bendecir"),0,4)</f>
        <v>4</v>
      </c>
      <c r="X34" s="1">
        <v>0</v>
      </c>
      <c r="Y34" s="1">
        <v>0</v>
      </c>
      <c r="Z34" s="1">
        <v>0</v>
      </c>
      <c r="AA34" s="1">
        <v>0</v>
      </c>
      <c r="AB34" s="1">
        <v>2</v>
      </c>
      <c r="AC34" s="1">
        <v>0</v>
      </c>
      <c r="AD34" s="1">
        <v>2</v>
      </c>
      <c r="AF34" s="1">
        <v>0</v>
      </c>
      <c r="AG34" s="1">
        <v>0</v>
      </c>
      <c r="AH34" s="1">
        <v>0</v>
      </c>
    </row>
    <row r="35" spans="1:30" ht="15.75">
      <c r="A35" s="55" t="s">
        <v>663</v>
      </c>
      <c r="B35" s="56"/>
      <c r="C35" s="1" t="str">
        <f>IF(RIGHT($A$2,7)="scribir",LEFT($C$22,LEN($C$22)-1),IF(AND($AE$2="A",RIGHT($A$2,5)="morir"),$C$22,IF(OR($X$2="A",$W$2="A"),LEFT($C$29,LEN($C$29)-1),LEFT($A$2,LEN($A$2)-1))))</f>
        <v>vivi</v>
      </c>
      <c r="Q35" s="2" t="s">
        <v>448</v>
      </c>
      <c r="S35" s="1" t="s">
        <v>649</v>
      </c>
      <c r="T35" s="1" t="s">
        <v>649</v>
      </c>
      <c r="V35" s="1" t="s">
        <v>477</v>
      </c>
      <c r="W35" s="1" t="str">
        <f>IF(OR(Maestro!$A$2="maldecir",Maestro!$A$2="bendecir"),"","ir")</f>
        <v>ir</v>
      </c>
      <c r="AB35" s="1" t="s">
        <v>477</v>
      </c>
      <c r="AD35" s="1" t="s">
        <v>460</v>
      </c>
    </row>
  </sheetData>
  <mergeCells count="34">
    <mergeCell ref="A35:B35"/>
    <mergeCell ref="A21:C21"/>
    <mergeCell ref="A33:B33"/>
    <mergeCell ref="B1:K1"/>
    <mergeCell ref="B2:C2"/>
    <mergeCell ref="A22:A24"/>
    <mergeCell ref="A25:A27"/>
    <mergeCell ref="A30:A31"/>
    <mergeCell ref="A32:B32"/>
    <mergeCell ref="A28:B28"/>
    <mergeCell ref="A29:B29"/>
    <mergeCell ref="J2:K2"/>
    <mergeCell ref="Q33:AH33"/>
    <mergeCell ref="P21:P22"/>
    <mergeCell ref="P24:P25"/>
    <mergeCell ref="P26:P27"/>
    <mergeCell ref="P28:P29"/>
    <mergeCell ref="P30:P32"/>
    <mergeCell ref="O23:AH23"/>
    <mergeCell ref="O16:AH16"/>
    <mergeCell ref="L1:M1"/>
    <mergeCell ref="A34:B34"/>
    <mergeCell ref="D2:E2"/>
    <mergeCell ref="F2:G2"/>
    <mergeCell ref="H2:I2"/>
    <mergeCell ref="A3:A15"/>
    <mergeCell ref="L3:L8"/>
    <mergeCell ref="M3:M8"/>
    <mergeCell ref="B9:I9"/>
    <mergeCell ref="J9:M15"/>
    <mergeCell ref="P17:P18"/>
    <mergeCell ref="P19:P20"/>
    <mergeCell ref="O24:O29"/>
    <mergeCell ref="O17:O22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66"/>
  <sheetViews>
    <sheetView workbookViewId="0" topLeftCell="A140">
      <selection activeCell="A170" sqref="A167:A170"/>
    </sheetView>
  </sheetViews>
  <sheetFormatPr defaultColWidth="9.140625" defaultRowHeight="12.75"/>
  <cols>
    <col min="1" max="1" width="18.140625" style="0" customWidth="1"/>
  </cols>
  <sheetData>
    <row r="1" ht="13.5" thickBot="1">
      <c r="A1" s="4" t="s">
        <v>10</v>
      </c>
    </row>
    <row r="2" ht="13.5" thickBot="1">
      <c r="A2" s="5" t="s">
        <v>11</v>
      </c>
    </row>
    <row r="3" ht="13.5" thickBot="1">
      <c r="A3" s="5" t="s">
        <v>12</v>
      </c>
    </row>
    <row r="4" ht="13.5" thickBot="1">
      <c r="A4" s="5" t="s">
        <v>13</v>
      </c>
    </row>
    <row r="5" ht="13.5" thickBot="1">
      <c r="A5" s="6" t="s">
        <v>14</v>
      </c>
    </row>
    <row r="6" ht="13.5" thickBot="1">
      <c r="A6" s="5" t="s">
        <v>15</v>
      </c>
    </row>
    <row r="7" ht="13.5" thickBot="1">
      <c r="A7" s="5" t="s">
        <v>16</v>
      </c>
    </row>
    <row r="8" ht="13.5" thickBot="1">
      <c r="A8" s="5" t="s">
        <v>17</v>
      </c>
    </row>
    <row r="9" ht="13.5" thickBot="1">
      <c r="A9" s="6" t="s">
        <v>18</v>
      </c>
    </row>
    <row r="10" ht="13.5" thickBot="1">
      <c r="A10" s="5" t="s">
        <v>19</v>
      </c>
    </row>
    <row r="11" ht="13.5" thickBot="1">
      <c r="A11" s="5" t="s">
        <v>20</v>
      </c>
    </row>
    <row r="12" ht="13.5" thickBot="1">
      <c r="A12" s="5" t="s">
        <v>21</v>
      </c>
    </row>
    <row r="13" ht="13.5" thickBot="1">
      <c r="A13" s="5" t="s">
        <v>22</v>
      </c>
    </row>
    <row r="14" ht="13.5" thickBot="1">
      <c r="A14" s="5" t="s">
        <v>23</v>
      </c>
    </row>
    <row r="15" ht="13.5" thickBot="1">
      <c r="A15" s="5" t="s">
        <v>24</v>
      </c>
    </row>
    <row r="16" ht="13.5" thickBot="1">
      <c r="A16" s="5" t="s">
        <v>25</v>
      </c>
    </row>
    <row r="17" ht="13.5" thickBot="1">
      <c r="A17" s="5" t="s">
        <v>26</v>
      </c>
    </row>
    <row r="18" ht="13.5" thickBot="1">
      <c r="A18" s="5" t="s">
        <v>27</v>
      </c>
    </row>
    <row r="19" ht="13.5" thickBot="1">
      <c r="A19" s="5" t="s">
        <v>28</v>
      </c>
    </row>
    <row r="20" ht="13.5" thickBot="1">
      <c r="A20" s="5" t="s">
        <v>29</v>
      </c>
    </row>
    <row r="21" ht="13.5" thickBot="1">
      <c r="A21" s="5" t="s">
        <v>30</v>
      </c>
    </row>
    <row r="22" ht="13.5" thickBot="1">
      <c r="A22" s="5" t="s">
        <v>31</v>
      </c>
    </row>
    <row r="23" ht="13.5" thickBot="1">
      <c r="A23" s="5" t="s">
        <v>32</v>
      </c>
    </row>
    <row r="24" ht="13.5" thickBot="1">
      <c r="A24" s="6" t="s">
        <v>33</v>
      </c>
    </row>
    <row r="25" ht="13.5" thickBot="1">
      <c r="A25" s="5" t="s">
        <v>34</v>
      </c>
    </row>
    <row r="26" ht="13.5" thickBot="1">
      <c r="A26" s="5" t="s">
        <v>35</v>
      </c>
    </row>
    <row r="27" ht="13.5" thickBot="1">
      <c r="A27" s="5" t="s">
        <v>36</v>
      </c>
    </row>
    <row r="28" ht="13.5" thickBot="1">
      <c r="A28" s="5" t="s">
        <v>37</v>
      </c>
    </row>
    <row r="29" ht="13.5" thickBot="1">
      <c r="A29" s="5" t="s">
        <v>38</v>
      </c>
    </row>
    <row r="30" ht="13.5" thickBot="1">
      <c r="A30" s="5" t="s">
        <v>39</v>
      </c>
    </row>
    <row r="31" ht="13.5" thickBot="1">
      <c r="A31" s="5" t="s">
        <v>40</v>
      </c>
    </row>
    <row r="32" ht="13.5" thickBot="1">
      <c r="A32" s="5" t="s">
        <v>41</v>
      </c>
    </row>
    <row r="33" ht="13.5" thickBot="1">
      <c r="A33" s="5" t="s">
        <v>42</v>
      </c>
    </row>
    <row r="34" ht="13.5" thickBot="1">
      <c r="A34" s="5" t="s">
        <v>43</v>
      </c>
    </row>
    <row r="35" ht="13.5" thickBot="1">
      <c r="A35" s="5" t="s">
        <v>44</v>
      </c>
    </row>
    <row r="36" ht="13.5" thickBot="1">
      <c r="A36" s="5" t="s">
        <v>45</v>
      </c>
    </row>
    <row r="37" ht="13.5" thickBot="1">
      <c r="A37" s="5" t="s">
        <v>46</v>
      </c>
    </row>
    <row r="38" ht="13.5" thickBot="1">
      <c r="A38" s="5" t="s">
        <v>47</v>
      </c>
    </row>
    <row r="39" ht="13.5" thickBot="1">
      <c r="A39" s="5" t="s">
        <v>48</v>
      </c>
    </row>
    <row r="40" ht="13.5" thickBot="1">
      <c r="A40" s="5" t="s">
        <v>49</v>
      </c>
    </row>
    <row r="41" ht="13.5" thickBot="1">
      <c r="A41" s="5" t="s">
        <v>50</v>
      </c>
    </row>
    <row r="42" ht="13.5" thickBot="1">
      <c r="A42" s="6" t="s">
        <v>51</v>
      </c>
    </row>
    <row r="43" ht="13.5" thickBot="1">
      <c r="A43" s="5" t="s">
        <v>52</v>
      </c>
    </row>
    <row r="44" ht="13.5" thickBot="1">
      <c r="A44" s="5" t="s">
        <v>53</v>
      </c>
    </row>
    <row r="45" ht="13.5" thickBot="1">
      <c r="A45" s="5" t="s">
        <v>54</v>
      </c>
    </row>
    <row r="46" ht="13.5" thickBot="1">
      <c r="A46" s="5" t="s">
        <v>55</v>
      </c>
    </row>
    <row r="47" ht="13.5" thickBot="1">
      <c r="A47" s="5" t="s">
        <v>56</v>
      </c>
    </row>
    <row r="48" ht="13.5" thickBot="1">
      <c r="A48" s="5" t="s">
        <v>57</v>
      </c>
    </row>
    <row r="49" ht="13.5" thickBot="1">
      <c r="A49" s="5" t="s">
        <v>58</v>
      </c>
    </row>
    <row r="50" ht="13.5" thickBot="1">
      <c r="A50" s="5" t="s">
        <v>59</v>
      </c>
    </row>
    <row r="51" ht="13.5" thickBot="1">
      <c r="A51" s="5" t="s">
        <v>60</v>
      </c>
    </row>
    <row r="52" ht="13.5" thickBot="1">
      <c r="A52" s="5" t="s">
        <v>61</v>
      </c>
    </row>
    <row r="53" ht="13.5" thickBot="1">
      <c r="A53" s="5" t="s">
        <v>62</v>
      </c>
    </row>
    <row r="54" ht="13.5" thickBot="1">
      <c r="A54" s="5" t="s">
        <v>63</v>
      </c>
    </row>
    <row r="55" ht="13.5" thickBot="1">
      <c r="A55" s="5" t="s">
        <v>64</v>
      </c>
    </row>
    <row r="56" ht="13.5" thickBot="1">
      <c r="A56" s="5" t="s">
        <v>65</v>
      </c>
    </row>
    <row r="57" ht="13.5" thickBot="1">
      <c r="A57" s="5" t="s">
        <v>66</v>
      </c>
    </row>
    <row r="58" ht="16.5" thickBot="1">
      <c r="A58" s="7" t="s">
        <v>67</v>
      </c>
    </row>
    <row r="59" ht="13.5" thickBot="1">
      <c r="A59" s="5" t="s">
        <v>68</v>
      </c>
    </row>
    <row r="60" ht="13.5" thickBot="1">
      <c r="A60" s="5" t="s">
        <v>69</v>
      </c>
    </row>
    <row r="61" ht="13.5" thickBot="1">
      <c r="A61" s="5" t="s">
        <v>70</v>
      </c>
    </row>
    <row r="62" ht="13.5" thickBot="1">
      <c r="A62" s="5" t="s">
        <v>71</v>
      </c>
    </row>
    <row r="63" ht="13.5" thickBot="1">
      <c r="A63" s="5" t="s">
        <v>72</v>
      </c>
    </row>
    <row r="64" ht="13.5" thickBot="1">
      <c r="A64" s="5" t="s">
        <v>73</v>
      </c>
    </row>
    <row r="65" ht="13.5" thickBot="1">
      <c r="A65" s="5" t="s">
        <v>74</v>
      </c>
    </row>
    <row r="66" ht="13.5" thickBot="1">
      <c r="A66" s="5" t="s">
        <v>75</v>
      </c>
    </row>
    <row r="67" ht="13.5" thickBot="1">
      <c r="A67" s="5" t="s">
        <v>76</v>
      </c>
    </row>
    <row r="68" ht="13.5" thickBot="1">
      <c r="A68" s="5" t="s">
        <v>77</v>
      </c>
    </row>
    <row r="69" ht="13.5" thickBot="1">
      <c r="A69" s="5" t="s">
        <v>78</v>
      </c>
    </row>
    <row r="70" ht="13.5" thickBot="1">
      <c r="A70" s="5" t="s">
        <v>79</v>
      </c>
    </row>
    <row r="71" ht="13.5" thickBot="1">
      <c r="A71" s="5" t="s">
        <v>80</v>
      </c>
    </row>
    <row r="72" ht="13.5" thickBot="1">
      <c r="A72" s="5" t="s">
        <v>81</v>
      </c>
    </row>
    <row r="73" ht="13.5" thickBot="1">
      <c r="A73" s="5" t="s">
        <v>82</v>
      </c>
    </row>
    <row r="74" ht="13.5" thickBot="1">
      <c r="A74" s="5" t="s">
        <v>83</v>
      </c>
    </row>
    <row r="75" ht="13.5" thickBot="1">
      <c r="A75" s="5" t="s">
        <v>84</v>
      </c>
    </row>
    <row r="76" ht="13.5" thickBot="1">
      <c r="A76" s="5" t="s">
        <v>85</v>
      </c>
    </row>
    <row r="77" ht="13.5" thickBot="1">
      <c r="A77" s="5" t="s">
        <v>86</v>
      </c>
    </row>
    <row r="78" ht="13.5" thickBot="1">
      <c r="A78" s="5" t="s">
        <v>87</v>
      </c>
    </row>
    <row r="79" ht="13.5" thickBot="1">
      <c r="A79" s="5" t="s">
        <v>88</v>
      </c>
    </row>
    <row r="80" ht="13.5" thickBot="1">
      <c r="A80" s="5" t="s">
        <v>89</v>
      </c>
    </row>
    <row r="81" ht="13.5" thickBot="1">
      <c r="A81" s="5" t="s">
        <v>90</v>
      </c>
    </row>
    <row r="82" ht="13.5" thickBot="1">
      <c r="A82" s="5" t="s">
        <v>91</v>
      </c>
    </row>
    <row r="83" ht="13.5" thickBot="1">
      <c r="A83" s="6" t="s">
        <v>92</v>
      </c>
    </row>
    <row r="84" ht="13.5" thickBot="1">
      <c r="A84" s="5" t="s">
        <v>93</v>
      </c>
    </row>
    <row r="85" ht="13.5" thickBot="1">
      <c r="A85" s="6" t="s">
        <v>94</v>
      </c>
    </row>
    <row r="86" ht="13.5" thickBot="1">
      <c r="A86" s="6" t="s">
        <v>95</v>
      </c>
    </row>
    <row r="87" ht="13.5" thickBot="1">
      <c r="A87" s="5" t="s">
        <v>96</v>
      </c>
    </row>
    <row r="88" ht="13.5" thickBot="1">
      <c r="A88" s="5" t="s">
        <v>97</v>
      </c>
    </row>
    <row r="89" ht="13.5" thickBot="1">
      <c r="A89" s="5" t="s">
        <v>98</v>
      </c>
    </row>
    <row r="90" ht="13.5" thickBot="1">
      <c r="A90" s="5" t="s">
        <v>99</v>
      </c>
    </row>
    <row r="91" ht="13.5" thickBot="1">
      <c r="A91" s="5" t="s">
        <v>100</v>
      </c>
    </row>
    <row r="92" ht="13.5" thickBot="1">
      <c r="A92" s="5" t="s">
        <v>101</v>
      </c>
    </row>
    <row r="93" ht="13.5" thickBot="1">
      <c r="A93" s="5" t="s">
        <v>102</v>
      </c>
    </row>
    <row r="94" ht="13.5" thickBot="1">
      <c r="A94" s="6" t="s">
        <v>103</v>
      </c>
    </row>
    <row r="95" ht="13.5" thickBot="1">
      <c r="A95" s="5" t="s">
        <v>104</v>
      </c>
    </row>
    <row r="96" ht="13.5" thickBot="1">
      <c r="A96" s="5" t="s">
        <v>105</v>
      </c>
    </row>
    <row r="97" ht="13.5" thickBot="1">
      <c r="A97" s="5" t="s">
        <v>106</v>
      </c>
    </row>
    <row r="98" ht="13.5" thickBot="1">
      <c r="A98" s="6" t="s">
        <v>0</v>
      </c>
    </row>
    <row r="99" ht="13.5" thickBot="1">
      <c r="A99" s="5" t="s">
        <v>107</v>
      </c>
    </row>
    <row r="100" ht="13.5" thickBot="1">
      <c r="A100" s="5" t="s">
        <v>108</v>
      </c>
    </row>
    <row r="101" ht="13.5" thickBot="1">
      <c r="A101" s="5" t="s">
        <v>109</v>
      </c>
    </row>
    <row r="102" ht="13.5" thickBot="1">
      <c r="A102" s="5" t="s">
        <v>110</v>
      </c>
    </row>
    <row r="103" ht="13.5" thickBot="1">
      <c r="A103" s="5" t="s">
        <v>111</v>
      </c>
    </row>
    <row r="104" ht="13.5" thickBot="1">
      <c r="A104" s="5" t="s">
        <v>112</v>
      </c>
    </row>
    <row r="105" ht="13.5" thickBot="1">
      <c r="A105" s="5" t="s">
        <v>113</v>
      </c>
    </row>
    <row r="106" ht="13.5" thickBot="1">
      <c r="A106" s="5" t="s">
        <v>114</v>
      </c>
    </row>
    <row r="107" ht="13.5" thickBot="1">
      <c r="A107" s="5" t="s">
        <v>115</v>
      </c>
    </row>
    <row r="108" ht="13.5" thickBot="1">
      <c r="A108" s="5" t="s">
        <v>116</v>
      </c>
    </row>
    <row r="109" ht="13.5" thickBot="1">
      <c r="A109" s="5" t="s">
        <v>117</v>
      </c>
    </row>
    <row r="110" ht="13.5" thickBot="1">
      <c r="A110" s="5" t="s">
        <v>118</v>
      </c>
    </row>
    <row r="111" ht="13.5" thickBot="1">
      <c r="A111" s="5" t="s">
        <v>119</v>
      </c>
    </row>
    <row r="112" ht="13.5" thickBot="1">
      <c r="A112" s="5" t="s">
        <v>120</v>
      </c>
    </row>
    <row r="113" ht="13.5" thickBot="1">
      <c r="A113" s="5" t="s">
        <v>121</v>
      </c>
    </row>
    <row r="114" ht="13.5" thickBot="1">
      <c r="A114" s="5" t="s">
        <v>122</v>
      </c>
    </row>
    <row r="115" ht="13.5" thickBot="1">
      <c r="A115" s="5" t="s">
        <v>123</v>
      </c>
    </row>
    <row r="116" ht="13.5" thickBot="1">
      <c r="A116" s="5" t="s">
        <v>124</v>
      </c>
    </row>
    <row r="117" ht="13.5" thickBot="1">
      <c r="A117" s="5" t="s">
        <v>125</v>
      </c>
    </row>
    <row r="118" ht="13.5" thickBot="1">
      <c r="A118" s="5" t="s">
        <v>126</v>
      </c>
    </row>
    <row r="119" ht="13.5" thickBot="1">
      <c r="A119" s="5" t="s">
        <v>127</v>
      </c>
    </row>
    <row r="120" ht="13.5" thickBot="1">
      <c r="A120" s="5" t="s">
        <v>128</v>
      </c>
    </row>
    <row r="121" ht="13.5" thickBot="1">
      <c r="A121" s="5" t="s">
        <v>129</v>
      </c>
    </row>
    <row r="122" ht="13.5" thickBot="1">
      <c r="A122" s="6" t="s">
        <v>130</v>
      </c>
    </row>
    <row r="123" ht="13.5" thickBot="1">
      <c r="A123" s="5" t="s">
        <v>131</v>
      </c>
    </row>
    <row r="124" ht="13.5" thickBot="1">
      <c r="A124" s="5" t="s">
        <v>132</v>
      </c>
    </row>
    <row r="125" ht="13.5" thickBot="1">
      <c r="A125" s="5" t="s">
        <v>133</v>
      </c>
    </row>
    <row r="126" ht="13.5" thickBot="1">
      <c r="A126" s="5" t="s">
        <v>134</v>
      </c>
    </row>
    <row r="127" ht="13.5" thickBot="1">
      <c r="A127" s="5" t="s">
        <v>135</v>
      </c>
    </row>
    <row r="128" ht="13.5" thickBot="1">
      <c r="A128" s="5" t="s">
        <v>136</v>
      </c>
    </row>
    <row r="129" ht="13.5" thickBot="1">
      <c r="A129" s="5" t="s">
        <v>137</v>
      </c>
    </row>
    <row r="130" ht="13.5" thickBot="1">
      <c r="A130" s="5" t="s">
        <v>138</v>
      </c>
    </row>
    <row r="131" ht="13.5" thickBot="1">
      <c r="A131" s="5" t="s">
        <v>139</v>
      </c>
    </row>
    <row r="132" ht="13.5" thickBot="1">
      <c r="A132" s="5" t="s">
        <v>140</v>
      </c>
    </row>
    <row r="133" ht="13.5" thickBot="1">
      <c r="A133" s="5" t="s">
        <v>141</v>
      </c>
    </row>
    <row r="134" ht="13.5" thickBot="1">
      <c r="A134" s="5" t="s">
        <v>142</v>
      </c>
    </row>
    <row r="135" ht="13.5" thickBot="1">
      <c r="A135" s="5" t="s">
        <v>143</v>
      </c>
    </row>
    <row r="136" ht="13.5" thickBot="1">
      <c r="A136" s="5" t="s">
        <v>144</v>
      </c>
    </row>
    <row r="137" ht="13.5" thickBot="1">
      <c r="A137" s="5" t="s">
        <v>145</v>
      </c>
    </row>
    <row r="138" ht="13.5" thickBot="1">
      <c r="A138" s="5" t="s">
        <v>146</v>
      </c>
    </row>
    <row r="139" ht="13.5" thickBot="1">
      <c r="A139" s="5" t="s">
        <v>147</v>
      </c>
    </row>
    <row r="140" ht="13.5" thickBot="1">
      <c r="A140" s="5" t="s">
        <v>148</v>
      </c>
    </row>
    <row r="141" ht="13.5" thickBot="1">
      <c r="A141" s="5" t="s">
        <v>149</v>
      </c>
    </row>
    <row r="142" ht="13.5" thickBot="1">
      <c r="A142" s="5" t="s">
        <v>150</v>
      </c>
    </row>
    <row r="143" ht="13.5" thickBot="1">
      <c r="A143" s="5" t="s">
        <v>151</v>
      </c>
    </row>
    <row r="144" ht="13.5" thickBot="1">
      <c r="A144" s="6" t="s">
        <v>152</v>
      </c>
    </row>
    <row r="145" ht="13.5" thickBot="1">
      <c r="A145" s="6" t="s">
        <v>153</v>
      </c>
    </row>
    <row r="146" ht="16.5" thickBot="1">
      <c r="A146" s="7" t="s">
        <v>154</v>
      </c>
    </row>
    <row r="147" ht="13.5" thickBot="1">
      <c r="A147" s="5" t="s">
        <v>155</v>
      </c>
    </row>
    <row r="148" ht="13.5" thickBot="1">
      <c r="A148" s="5" t="s">
        <v>156</v>
      </c>
    </row>
    <row r="149" ht="13.5" thickBot="1">
      <c r="A149" s="5" t="s">
        <v>157</v>
      </c>
    </row>
    <row r="150" ht="13.5" thickBot="1">
      <c r="A150" s="5" t="s">
        <v>158</v>
      </c>
    </row>
    <row r="151" ht="13.5" thickBot="1">
      <c r="A151" s="5" t="s">
        <v>159</v>
      </c>
    </row>
    <row r="152" ht="13.5" thickBot="1">
      <c r="A152" s="5" t="s">
        <v>160</v>
      </c>
    </row>
    <row r="153" ht="12.75">
      <c r="A153" t="s">
        <v>161</v>
      </c>
    </row>
    <row r="154" ht="12.75">
      <c r="A154" t="s">
        <v>162</v>
      </c>
    </row>
    <row r="155" ht="12.75">
      <c r="A155" t="s">
        <v>163</v>
      </c>
    </row>
    <row r="156" ht="12.75">
      <c r="A156" t="s">
        <v>164</v>
      </c>
    </row>
    <row r="157" ht="12.75">
      <c r="A157" t="s">
        <v>165</v>
      </c>
    </row>
    <row r="158" ht="12.75">
      <c r="A158" t="s">
        <v>166</v>
      </c>
    </row>
    <row r="159" ht="12.75">
      <c r="A159" t="s">
        <v>167</v>
      </c>
    </row>
    <row r="160" ht="12.75">
      <c r="A160" t="s">
        <v>168</v>
      </c>
    </row>
    <row r="161" ht="12.75">
      <c r="A161" t="s">
        <v>103</v>
      </c>
    </row>
    <row r="162" ht="12.75">
      <c r="A162" t="s">
        <v>169</v>
      </c>
    </row>
    <row r="163" ht="12.75">
      <c r="A163" t="s">
        <v>170</v>
      </c>
    </row>
    <row r="164" ht="12.75">
      <c r="A164" t="s">
        <v>171</v>
      </c>
    </row>
    <row r="165" ht="12.75">
      <c r="A165" t="s">
        <v>172</v>
      </c>
    </row>
    <row r="166" ht="12.75">
      <c r="A166" t="s">
        <v>173</v>
      </c>
    </row>
  </sheetData>
  <hyperlinks>
    <hyperlink ref="A1" r:id="rId1" display="\\192.168.1.101\b\Application Data\verbix\html\abuñolar"/>
    <hyperlink ref="A2" r:id="rId2" display="\\192.168.1.101\b\Application Data\verbix\html\acollar"/>
    <hyperlink ref="A3" r:id="rId3" display="\\192.168.1.101\b\Application Data\verbix\html\acornar"/>
    <hyperlink ref="A4" r:id="rId4" display="\\192.168.1.101\b\Application Data\verbix\html\acortar"/>
    <hyperlink ref="A6" r:id="rId5" display="\\192.168.1.101\b\Application Data\verbix\html\acostarse"/>
    <hyperlink ref="A7" r:id="rId6" display="\\192.168.1.101\b\Application Data\verbix\html\afollar"/>
    <hyperlink ref="A8" r:id="rId7" display="\\192.168.1.101\b\Application Data\verbix\html\ajorar"/>
    <hyperlink ref="A10" r:id="rId8" display="\\192.168.1.101\b\Application Data\verbix\html\amoblar"/>
    <hyperlink ref="A11" r:id="rId9" display="\\192.168.1.101\b\Application Data\verbix\html\amolar"/>
    <hyperlink ref="A12" r:id="rId10" display="\\192.168.1.101\b\Application Data\verbix\html\anzolar"/>
    <hyperlink ref="A13" r:id="rId11" display="\\192.168.1.101\b\Application Data\verbix\html\apercollar"/>
    <hyperlink ref="A14" r:id="rId12" display="\\192.168.1.101\b\Application Data\verbix\html\apescollar"/>
    <hyperlink ref="A15" r:id="rId13" display="\\192.168.1.101\b\Application Data\verbix\html\aprobar"/>
    <hyperlink ref="A16" r:id="rId14" display="\\192.168.1.101\b\Application Data\verbix\html\asolar"/>
    <hyperlink ref="A17" r:id="rId15" display="\\192.168.1.101\b\Application Data\verbix\html\asoldar"/>
    <hyperlink ref="A18" r:id="rId16" display="\\192.168.1.101\b\Application Data\verbix\html\asonar"/>
    <hyperlink ref="A19" r:id="rId17" display="\\192.168.1.101\b\Application Data\verbix\html\atorar"/>
    <hyperlink ref="A20" r:id="rId18" display="\\192.168.1.101\b\Application Data\verbix\html\atronar"/>
    <hyperlink ref="A21" r:id="rId19" display="\\192.168.1.101\b\Application Data\verbix\html\avergoñar"/>
    <hyperlink ref="A22" r:id="rId20" display="\\192.168.1.101\b\Application Data\verbix\html\azolar"/>
    <hyperlink ref="A23" r:id="rId21" display="\\192.168.1.101\b\Application Data\verbix\html\circunvolar"/>
    <hyperlink ref="A25" r:id="rId22" display="\\192.168.1.101\b\Application Data\verbix\html\colar"/>
    <hyperlink ref="A26" r:id="rId23" display="\\192.168.1.101\b\Application Data\verbix\html\comprobar"/>
    <hyperlink ref="A27" r:id="rId24" display="\\192.168.1.101\b\Application Data\verbix\html\concordar"/>
    <hyperlink ref="A28" r:id="rId25" display="\\192.168.1.101\b\Application Data\verbix\html\consolar"/>
    <hyperlink ref="A29" r:id="rId26" display="\\192.168.1.101\b\Application Data\verbix\html\consonar"/>
    <hyperlink ref="A30" r:id="rId27" display="\\192.168.1.101\b\Application Data\verbix\html\contar"/>
    <hyperlink ref="A31" r:id="rId28" display="\\192.168.1.101\b\Application Data\verbix\html\contracordar"/>
    <hyperlink ref="A32" r:id="rId29" display="\\192.168.1.101\b\Application Data\verbix\html\contraprobar"/>
    <hyperlink ref="A33" r:id="rId30" display="\\192.168.1.101\b\Application Data\verbix\html\costar"/>
    <hyperlink ref="A34" r:id="rId31" display="\\192.168.1.101\b\Application Data\verbix\html\demostrar"/>
    <hyperlink ref="A35" r:id="rId32" display="\\192.168.1.101\b\Application Data\verbix\html\denostar"/>
    <hyperlink ref="A36" r:id="rId33" display="\\192.168.1.101\b\Application Data\verbix\html\desacollar"/>
    <hyperlink ref="A37" r:id="rId34" display="\\192.168.1.101\b\Application Data\verbix\html\desacordar"/>
    <hyperlink ref="A38" r:id="rId35" display="\\192.168.1.101\b\Application Data\verbix\html\desacornar"/>
    <hyperlink ref="A39" r:id="rId36" display="\\192.168.1.101\b\Application Data\verbix\html\desaforar"/>
    <hyperlink ref="A40" r:id="rId37" display="\\192.168.1.101\b\Application Data\verbix\html\desamoblar"/>
    <hyperlink ref="A41" r:id="rId38" display="\\192.168.1.101\b\Application Data\verbix\html\desaprobar"/>
    <hyperlink ref="A43" r:id="rId39" display="\\192.168.1.101\b\Application Data\verbix\html\descollar"/>
    <hyperlink ref="A44" r:id="rId40" display="\\192.168.1.101\b\Application Data\verbix\html\desconsolar"/>
    <hyperlink ref="A45" r:id="rId41" display="\\192.168.1.101\b\Application Data\verbix\html\descontar"/>
    <hyperlink ref="A46" r:id="rId42" display="\\192.168.1.101\b\Application Data\verbix\html\descordar"/>
    <hyperlink ref="A47" r:id="rId43" display="\\192.168.1.101\b\Application Data\verbix\html\descornar"/>
    <hyperlink ref="A48" r:id="rId44" display="\\192.168.1.101\b\Application Data\verbix\html\descostar"/>
    <hyperlink ref="A49" r:id="rId45" display="\\192.168.1.101\b\Application Data\verbix\html\descostarse"/>
    <hyperlink ref="A50" r:id="rId46" display="\\192.168.1.101\b\Application Data\verbix\html\desencordar"/>
    <hyperlink ref="A51" r:id="rId47" display="\\192.168.1.101\b\Application Data\verbix\html\desencovar"/>
    <hyperlink ref="A52" r:id="rId48" display="\\192.168.1.101\b\Application Data\verbix\html\desengrosar"/>
    <hyperlink ref="A53" r:id="rId49" display="\\192.168.1.101\b\Application Data\verbix\html\desmajolar"/>
    <hyperlink ref="A54" r:id="rId50" display="\\192.168.1.101\b\Application Data\verbix\html\desolar"/>
    <hyperlink ref="A55" r:id="rId51" display="\\192.168.1.101\b\Application Data\verbix\html\desoldar"/>
    <hyperlink ref="A56" r:id="rId52" display="\\192.168.1.101\b\Application Data\verbix\html\desollar"/>
    <hyperlink ref="A57" r:id="rId53" display="\\192.168.1.101\b\Application Data\verbix\html\despoblar"/>
    <hyperlink ref="A59" r:id="rId54" display="\\192.168.1.101\b\Application Data\verbix\html\destostarse"/>
    <hyperlink ref="A60" r:id="rId55" display="\\192.168.1.101\b\Application Data\verbix\html\discontar"/>
    <hyperlink ref="A61" r:id="rId56" display="\\192.168.1.101\b\Application Data\verbix\html\discordar"/>
    <hyperlink ref="A62" r:id="rId57" display="\\192.168.1.101\b\Application Data\verbix\html\disonar"/>
    <hyperlink ref="A63" r:id="rId58" display="\\192.168.1.101\b\Application Data\verbix\html\dolar"/>
    <hyperlink ref="A64" r:id="rId59" display="\\192.168.1.101\b\Application Data\verbix\html\empajolar"/>
    <hyperlink ref="A65" r:id="rId60" display="\\192.168.1.101\b\Application Data\verbix\html\encontrar"/>
    <hyperlink ref="A66" r:id="rId61" display="\\192.168.1.101\b\Application Data\verbix\html\encorar"/>
    <hyperlink ref="A67" r:id="rId62" display="\\192.168.1.101\b\Application Data\verbix\html\encordar"/>
    <hyperlink ref="A68" r:id="rId63" display="\\192.168.1.101\b\Application Data\verbix\html\encornar"/>
    <hyperlink ref="A69" r:id="rId64" display="\\192.168.1.101\b\Application Data\verbix\html\encostar"/>
    <hyperlink ref="A70" r:id="rId65" display="\\192.168.1.101\b\Application Data\verbix\html\encostarse"/>
    <hyperlink ref="A71" r:id="rId66" display="\\192.168.1.101\b\Application Data\verbix\html\encovar"/>
    <hyperlink ref="A72" r:id="rId67" display="\\192.168.1.101\b\Application Data\verbix\html\engorar"/>
    <hyperlink ref="A73" r:id="rId68" display="\\192.168.1.101\b\Application Data\verbix\html\engrosar"/>
    <hyperlink ref="A74" r:id="rId69" display="\\192.168.1.101\b\Application Data\verbix\html\enmostrar"/>
    <hyperlink ref="A75" r:id="rId70" display="\\192.168.1.101\b\Application Data\verbix\html\enrodar"/>
    <hyperlink ref="A76" r:id="rId71" display="\\192.168.1.101\b\Application Data\verbix\html\ensalmorar"/>
    <hyperlink ref="A77" r:id="rId72" display="\\192.168.1.101\b\Application Data\verbix\html\ensoñar"/>
    <hyperlink ref="A78" r:id="rId73" display="\\192.168.1.101\b\Application Data\verbix\html\entortar"/>
    <hyperlink ref="A79" r:id="rId74" display="\\192.168.1.101\b\Application Data\verbix\html\entremostrar"/>
    <hyperlink ref="A80" r:id="rId75" display="\\192.168.1.101\b\Application Data\verbix\html\escolar"/>
    <hyperlink ref="A81" r:id="rId76" display="\\192.168.1.101\b\Application Data\verbix\html\estozolar"/>
    <hyperlink ref="A82" r:id="rId77" display="\\192.168.1.101\b\Application Data\verbix\html\evolar"/>
    <hyperlink ref="A84" r:id="rId78" display="\\192.168.1.101\b\Application Data\verbix\html\grandisonar"/>
    <hyperlink ref="A87" r:id="rId79" display="\\192.168.1.101\b\Application Data\verbix\html\hollar"/>
    <hyperlink ref="A88" r:id="rId80" display="\\192.168.1.101\b\Application Data\verbix\html\improbar"/>
    <hyperlink ref="A89" r:id="rId81" display="\\192.168.1.101\b\Application Data\verbix\html\majolar"/>
    <hyperlink ref="A90" r:id="rId82" display="\\192.168.1.101\b\Application Data\verbix\html\malcornar"/>
    <hyperlink ref="A91" r:id="rId83" display="\\192.168.1.101\b\Application Data\verbix\html\malsonar"/>
    <hyperlink ref="A92" r:id="rId84" display="\\192.168.1.101\b\Application Data\verbix\html\mancornar"/>
    <hyperlink ref="A93" r:id="rId85" display="\\192.168.1.101\b\Application Data\verbix\html\moblar"/>
    <hyperlink ref="A95" r:id="rId86" display="\\192.168.1.101\b\Application Data\verbix\html\mostrar"/>
    <hyperlink ref="A96" r:id="rId87" display="\\192.168.1.101\b\Application Data\verbix\html\percollar"/>
    <hyperlink ref="A97" r:id="rId88" display="\\192.168.1.101\b\Application Data\verbix\html\poblar"/>
    <hyperlink ref="A99" r:id="rId89" display="\\192.168.1.101\b\Application Data\verbix\html\postar"/>
    <hyperlink ref="A100" r:id="rId90" display="\\192.168.1.101\b\Application Data\verbix\html\premostrar"/>
    <hyperlink ref="A101" r:id="rId91" display="\\192.168.1.101\b\Application Data\verbix\html\probar"/>
    <hyperlink ref="A102" r:id="rId92" display="\\192.168.1.101\b\Application Data\verbix\html\recolar"/>
    <hyperlink ref="A103" r:id="rId93" display="\\192.168.1.101\b\Application Data\verbix\html\recontar"/>
    <hyperlink ref="A104" r:id="rId94" display="\\192.168.1.101\b\Application Data\verbix\html\recordar"/>
    <hyperlink ref="A105" r:id="rId95" display="\\192.168.1.101\b\Application Data\verbix\html\recostar"/>
    <hyperlink ref="A106" r:id="rId96" display="\\192.168.1.101\b\Application Data\verbix\html\regrosar"/>
    <hyperlink ref="A107" r:id="rId97" display="\\192.168.1.101\b\Application Data\verbix\html\rehollar"/>
    <hyperlink ref="A108" r:id="rId98" display="\\192.168.1.101\b\Application Data\verbix\html\remolar"/>
    <hyperlink ref="A109" r:id="rId99" display="\\192.168.1.101\b\Application Data\verbix\html\remollar"/>
    <hyperlink ref="A110" r:id="rId100" display="\\192.168.1.101\b\Application Data\verbix\html\renovar"/>
    <hyperlink ref="A111" r:id="rId101" display="\\192.168.1.101\b\Application Data\verbix\html\repoblar"/>
    <hyperlink ref="A112" r:id="rId102" display="\\192.168.1.101\b\Application Data\verbix\html\reprobar"/>
    <hyperlink ref="A113" r:id="rId103" display="\\192.168.1.101\b\Application Data\verbix\html\rescontrar"/>
    <hyperlink ref="A114" r:id="rId104" display="\\192.168.1.101\b\Application Data\verbix\html\resolgar"/>
    <hyperlink ref="A115" r:id="rId105" display="\\192.168.1.101\b\Application Data\verbix\html\resollar"/>
    <hyperlink ref="A116" r:id="rId106" display="\\192.168.1.101\b\Application Data\verbix\html\resoltarse"/>
    <hyperlink ref="A117" r:id="rId107" display="\\192.168.1.101\b\Application Data\verbix\html\resonar"/>
    <hyperlink ref="A118" r:id="rId108" display="\\192.168.1.101\b\Application Data\verbix\html\retostar"/>
    <hyperlink ref="A119" r:id="rId109" display="\\192.168.1.101\b\Application Data\verbix\html\retronar"/>
    <hyperlink ref="A120" r:id="rId110" display="\\192.168.1.101\b\Application Data\verbix\html\revolar"/>
    <hyperlink ref="A121" r:id="rId111" display="\\192.168.1.101\b\Application Data\verbix\html\rodar"/>
    <hyperlink ref="A123" r:id="rId112" display="\\192.168.1.101\b\Application Data\verbix\html\sobresolar"/>
    <hyperlink ref="A124" r:id="rId113" display="\\192.168.1.101\b\Application Data\verbix\html\sobrevolar"/>
    <hyperlink ref="A125" r:id="rId114" display="\\192.168.1.101\b\Application Data\verbix\html\socollar"/>
    <hyperlink ref="A126" r:id="rId115" display="\\192.168.1.101\b\Application Data\verbix\html\solar"/>
    <hyperlink ref="A127" r:id="rId116" display="\\192.168.1.101\b\Application Data\verbix\html\soldar"/>
    <hyperlink ref="A128" r:id="rId117" display="\\192.168.1.101\b\Application Data\verbix\html\soltar"/>
    <hyperlink ref="A129" r:id="rId118" display="\\192.168.1.101\b\Application Data\verbix\html\sonar"/>
    <hyperlink ref="A130" r:id="rId119" display="\\192.168.1.101\b\Application Data\verbix\html\sonrodar"/>
    <hyperlink ref="A131" r:id="rId120" display="\\192.168.1.101\b\Application Data\verbix\html\sonrodarse"/>
    <hyperlink ref="A132" r:id="rId121" display="\\192.168.1.101\b\Application Data\verbix\html\soñar"/>
    <hyperlink ref="A133" r:id="rId122" display="\\192.168.1.101\b\Application Data\verbix\html\subsolar"/>
    <hyperlink ref="A134" r:id="rId123" display="\\192.168.1.101\b\Application Data\verbix\html\tonar"/>
    <hyperlink ref="A135" r:id="rId124" display="\\192.168.1.101\b\Application Data\verbix\html\tostar"/>
    <hyperlink ref="A136" r:id="rId125" display="\\192.168.1.101\b\Application Data\verbix\html\trascolar"/>
    <hyperlink ref="A137" r:id="rId126" display="\\192.168.1.101\b\Application Data\verbix\html\trascordar"/>
    <hyperlink ref="A138" r:id="rId127" display="\\192.168.1.101\b\Application Data\verbix\html\trascordarse"/>
    <hyperlink ref="A139" r:id="rId128" display="\\192.168.1.101\b\Application Data\verbix\html\trasoñar"/>
    <hyperlink ref="A140" r:id="rId129" display="\\192.168.1.101\b\Application Data\verbix\html\trasvolar"/>
    <hyperlink ref="A141" r:id="rId130" display="\\192.168.1.101\b\Application Data\verbix\html\tronar"/>
    <hyperlink ref="A142" r:id="rId131" display="\\192.168.1.101\b\Application Data\verbix\html\unisonar"/>
    <hyperlink ref="A143" r:id="rId132" display="\\192.168.1.101\b\Application Data\verbix\html\volar"/>
    <hyperlink ref="A147" r:id="rId133" display="\\192.168.1.101\b\Application Data\verbix\html\adormir"/>
    <hyperlink ref="A148" r:id="rId134" display="\\192.168.1.101\b\Application Data\verbix\html\dormir"/>
    <hyperlink ref="A149" r:id="rId135" display="\\192.168.1.101\b\Application Data\verbix\html\entremorir"/>
    <hyperlink ref="A150" r:id="rId136" display="\\192.168.1.101\b\Application Data\verbix\html\forcir"/>
    <hyperlink ref="A151" r:id="rId137" display="\\192.168.1.101\b\Application Data\verbix\html\morir"/>
    <hyperlink ref="A152" r:id="rId138" display="\\192.168.1.101\b\Application Data\verbix\html\premorir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98"/>
  <sheetViews>
    <sheetView workbookViewId="0" topLeftCell="A270">
      <selection activeCell="A298" sqref="A298"/>
    </sheetView>
  </sheetViews>
  <sheetFormatPr defaultColWidth="9.140625" defaultRowHeight="12.75"/>
  <cols>
    <col min="1" max="1" width="18.28125" style="0" customWidth="1"/>
  </cols>
  <sheetData>
    <row r="1" ht="13.5" thickBot="1">
      <c r="A1" s="4" t="s">
        <v>174</v>
      </c>
    </row>
    <row r="2" ht="13.5" thickBot="1">
      <c r="A2" s="5" t="s">
        <v>175</v>
      </c>
    </row>
    <row r="3" ht="13.5" thickBot="1">
      <c r="A3" s="5" t="s">
        <v>176</v>
      </c>
    </row>
    <row r="4" ht="13.5" thickBot="1">
      <c r="A4" s="5" t="s">
        <v>177</v>
      </c>
    </row>
    <row r="5" ht="13.5" thickBot="1">
      <c r="A5" s="5" t="s">
        <v>178</v>
      </c>
    </row>
    <row r="6" ht="13.5" thickBot="1">
      <c r="A6" s="5" t="s">
        <v>179</v>
      </c>
    </row>
    <row r="7" ht="13.5" thickBot="1">
      <c r="A7" s="5" t="s">
        <v>180</v>
      </c>
    </row>
    <row r="8" ht="13.5" thickBot="1">
      <c r="A8" s="5" t="s">
        <v>181</v>
      </c>
    </row>
    <row r="9" ht="13.5" thickBot="1">
      <c r="A9" s="5" t="s">
        <v>182</v>
      </c>
    </row>
    <row r="10" ht="13.5" thickBot="1">
      <c r="A10" s="5" t="s">
        <v>183</v>
      </c>
    </row>
    <row r="11" ht="13.5" thickBot="1">
      <c r="A11" s="5" t="s">
        <v>184</v>
      </c>
    </row>
    <row r="12" ht="13.5" thickBot="1">
      <c r="A12" s="5" t="s">
        <v>185</v>
      </c>
    </row>
    <row r="13" ht="13.5" thickBot="1">
      <c r="A13" s="5" t="s">
        <v>186</v>
      </c>
    </row>
    <row r="14" ht="13.5" thickBot="1">
      <c r="A14" s="5" t="s">
        <v>187</v>
      </c>
    </row>
    <row r="15" ht="13.5" thickBot="1">
      <c r="A15" s="5" t="s">
        <v>188</v>
      </c>
    </row>
    <row r="16" ht="13.5" thickBot="1">
      <c r="A16" s="5" t="s">
        <v>189</v>
      </c>
    </row>
    <row r="17" ht="13.5" thickBot="1">
      <c r="A17" s="5" t="s">
        <v>190</v>
      </c>
    </row>
    <row r="18" ht="13.5" thickBot="1">
      <c r="A18" s="5" t="s">
        <v>191</v>
      </c>
    </row>
    <row r="19" ht="13.5" thickBot="1">
      <c r="A19" s="5" t="s">
        <v>192</v>
      </c>
    </row>
    <row r="20" ht="13.5" thickBot="1">
      <c r="A20" s="5" t="s">
        <v>193</v>
      </c>
    </row>
    <row r="21" ht="13.5" thickBot="1">
      <c r="A21" s="5" t="s">
        <v>194</v>
      </c>
    </row>
    <row r="22" ht="13.5" thickBot="1">
      <c r="A22" s="5" t="s">
        <v>195</v>
      </c>
    </row>
    <row r="23" ht="13.5" thickBot="1">
      <c r="A23" s="5" t="s">
        <v>196</v>
      </c>
    </row>
    <row r="24" ht="13.5" thickBot="1">
      <c r="A24" s="5" t="s">
        <v>197</v>
      </c>
    </row>
    <row r="25" ht="13.5" thickBot="1">
      <c r="A25" s="5" t="s">
        <v>198</v>
      </c>
    </row>
    <row r="26" ht="13.5" thickBot="1">
      <c r="A26" s="5" t="s">
        <v>199</v>
      </c>
    </row>
    <row r="27" ht="13.5" thickBot="1">
      <c r="A27" s="5" t="s">
        <v>200</v>
      </c>
    </row>
    <row r="28" ht="13.5" thickBot="1">
      <c r="A28" s="5" t="s">
        <v>201</v>
      </c>
    </row>
    <row r="29" ht="13.5" thickBot="1">
      <c r="A29" s="5" t="s">
        <v>202</v>
      </c>
    </row>
    <row r="30" ht="13.5" thickBot="1">
      <c r="A30" s="5" t="s">
        <v>203</v>
      </c>
    </row>
    <row r="31" ht="13.5" thickBot="1">
      <c r="A31" s="5" t="s">
        <v>204</v>
      </c>
    </row>
    <row r="32" ht="13.5" thickBot="1">
      <c r="A32" s="5" t="s">
        <v>205</v>
      </c>
    </row>
    <row r="33" ht="13.5" thickBot="1">
      <c r="A33" s="5" t="s">
        <v>206</v>
      </c>
    </row>
    <row r="34" ht="13.5" thickBot="1">
      <c r="A34" s="5" t="s">
        <v>207</v>
      </c>
    </row>
    <row r="35" ht="13.5" thickBot="1">
      <c r="A35" s="5" t="s">
        <v>208</v>
      </c>
    </row>
    <row r="36" ht="13.5" thickBot="1">
      <c r="A36" s="5" t="s">
        <v>209</v>
      </c>
    </row>
    <row r="37" ht="13.5" thickBot="1">
      <c r="A37" s="5" t="s">
        <v>210</v>
      </c>
    </row>
    <row r="38" ht="13.5" thickBot="1">
      <c r="A38" s="5" t="s">
        <v>211</v>
      </c>
    </row>
    <row r="39" ht="13.5" thickBot="1">
      <c r="A39" s="5" t="s">
        <v>212</v>
      </c>
    </row>
    <row r="40" ht="13.5" thickBot="1">
      <c r="A40" s="5" t="s">
        <v>213</v>
      </c>
    </row>
    <row r="41" ht="13.5" thickBot="1">
      <c r="A41" s="5" t="s">
        <v>214</v>
      </c>
    </row>
    <row r="42" ht="13.5" thickBot="1">
      <c r="A42" s="5" t="s">
        <v>215</v>
      </c>
    </row>
    <row r="43" ht="13.5" thickBot="1">
      <c r="A43" s="5" t="s">
        <v>216</v>
      </c>
    </row>
    <row r="44" ht="13.5" thickBot="1">
      <c r="A44" s="5" t="s">
        <v>217</v>
      </c>
    </row>
    <row r="45" ht="13.5" thickBot="1">
      <c r="A45" s="5" t="s">
        <v>218</v>
      </c>
    </row>
    <row r="46" ht="13.5" thickBot="1">
      <c r="A46" s="5" t="s">
        <v>219</v>
      </c>
    </row>
    <row r="47" ht="16.5" thickBot="1">
      <c r="A47" s="7" t="s">
        <v>220</v>
      </c>
    </row>
    <row r="48" ht="13.5" thickBot="1">
      <c r="A48" s="5" t="s">
        <v>221</v>
      </c>
    </row>
    <row r="49" ht="13.5" thickBot="1">
      <c r="A49" s="5" t="s">
        <v>222</v>
      </c>
    </row>
    <row r="50" ht="13.5" thickBot="1">
      <c r="A50" s="5" t="s">
        <v>223</v>
      </c>
    </row>
    <row r="51" ht="13.5" thickBot="1">
      <c r="A51" s="5" t="s">
        <v>224</v>
      </c>
    </row>
    <row r="52" ht="13.5" thickBot="1">
      <c r="A52" s="5" t="s">
        <v>225</v>
      </c>
    </row>
    <row r="53" ht="13.5" thickBot="1">
      <c r="A53" s="5" t="s">
        <v>226</v>
      </c>
    </row>
    <row r="54" ht="13.5" thickBot="1">
      <c r="A54" s="5" t="s">
        <v>227</v>
      </c>
    </row>
    <row r="55" ht="13.5" thickBot="1">
      <c r="A55" s="5" t="s">
        <v>228</v>
      </c>
    </row>
    <row r="56" ht="13.5" thickBot="1">
      <c r="A56" s="5" t="s">
        <v>229</v>
      </c>
    </row>
    <row r="57" ht="13.5" thickBot="1">
      <c r="A57" s="5" t="s">
        <v>230</v>
      </c>
    </row>
    <row r="58" ht="13.5" thickBot="1">
      <c r="A58" s="5" t="s">
        <v>231</v>
      </c>
    </row>
    <row r="59" ht="13.5" thickBot="1">
      <c r="A59" s="5" t="s">
        <v>232</v>
      </c>
    </row>
    <row r="60" ht="13.5" thickBot="1">
      <c r="A60" s="5" t="s">
        <v>233</v>
      </c>
    </row>
    <row r="61" ht="13.5" thickBot="1">
      <c r="A61" s="5" t="s">
        <v>234</v>
      </c>
    </row>
    <row r="62" ht="13.5" thickBot="1">
      <c r="A62" s="5" t="s">
        <v>235</v>
      </c>
    </row>
    <row r="63" ht="13.5" thickBot="1">
      <c r="A63" s="5" t="s">
        <v>236</v>
      </c>
    </row>
    <row r="64" ht="13.5" thickBot="1">
      <c r="A64" s="5" t="s">
        <v>237</v>
      </c>
    </row>
    <row r="65" ht="13.5" thickBot="1">
      <c r="A65" s="5" t="s">
        <v>238</v>
      </c>
    </row>
    <row r="66" ht="13.5" thickBot="1">
      <c r="A66" s="5" t="s">
        <v>239</v>
      </c>
    </row>
    <row r="67" ht="13.5" thickBot="1">
      <c r="A67" s="5" t="s">
        <v>240</v>
      </c>
    </row>
    <row r="68" ht="13.5" thickBot="1">
      <c r="A68" s="5" t="s">
        <v>241</v>
      </c>
    </row>
    <row r="69" ht="13.5" thickBot="1">
      <c r="A69" s="5" t="s">
        <v>242</v>
      </c>
    </row>
    <row r="70" ht="13.5" thickBot="1">
      <c r="A70" s="5" t="s">
        <v>243</v>
      </c>
    </row>
    <row r="71" ht="13.5" thickBot="1">
      <c r="A71" s="5" t="s">
        <v>244</v>
      </c>
    </row>
    <row r="72" ht="13.5" thickBot="1">
      <c r="A72" s="5" t="s">
        <v>245</v>
      </c>
    </row>
    <row r="73" ht="13.5" thickBot="1">
      <c r="A73" s="5" t="s">
        <v>246</v>
      </c>
    </row>
    <row r="74" ht="13.5" thickBot="1">
      <c r="A74" s="5" t="s">
        <v>247</v>
      </c>
    </row>
    <row r="75" ht="13.5" thickBot="1">
      <c r="A75" s="5" t="s">
        <v>248</v>
      </c>
    </row>
    <row r="76" ht="13.5" thickBot="1">
      <c r="A76" s="5" t="s">
        <v>249</v>
      </c>
    </row>
    <row r="77" ht="13.5" thickBot="1">
      <c r="A77" s="5" t="s">
        <v>250</v>
      </c>
    </row>
    <row r="78" ht="13.5" thickBot="1">
      <c r="A78" s="5" t="s">
        <v>251</v>
      </c>
    </row>
    <row r="79" ht="13.5" thickBot="1">
      <c r="A79" s="5" t="s">
        <v>252</v>
      </c>
    </row>
    <row r="80" ht="13.5" thickBot="1">
      <c r="A80" s="5" t="s">
        <v>253</v>
      </c>
    </row>
    <row r="81" ht="13.5" thickBot="1">
      <c r="A81" s="5" t="s">
        <v>254</v>
      </c>
    </row>
    <row r="82" ht="13.5" thickBot="1">
      <c r="A82" s="5" t="s">
        <v>255</v>
      </c>
    </row>
    <row r="83" ht="13.5" thickBot="1">
      <c r="A83" s="5" t="s">
        <v>256</v>
      </c>
    </row>
    <row r="84" ht="13.5" thickBot="1">
      <c r="A84" s="5" t="s">
        <v>257</v>
      </c>
    </row>
    <row r="85" ht="13.5" thickBot="1">
      <c r="A85" s="5" t="s">
        <v>258</v>
      </c>
    </row>
    <row r="86" ht="13.5" thickBot="1">
      <c r="A86" s="5" t="s">
        <v>259</v>
      </c>
    </row>
    <row r="87" ht="13.5" thickBot="1">
      <c r="A87" s="5" t="s">
        <v>260</v>
      </c>
    </row>
    <row r="88" ht="13.5" thickBot="1">
      <c r="A88" s="5" t="s">
        <v>261</v>
      </c>
    </row>
    <row r="89" ht="13.5" thickBot="1">
      <c r="A89" s="5" t="s">
        <v>262</v>
      </c>
    </row>
    <row r="90" ht="13.5" thickBot="1">
      <c r="A90" s="5" t="s">
        <v>263</v>
      </c>
    </row>
    <row r="91" ht="13.5" thickBot="1">
      <c r="A91" s="5" t="s">
        <v>264</v>
      </c>
    </row>
    <row r="92" ht="13.5" thickBot="1">
      <c r="A92" s="5" t="s">
        <v>265</v>
      </c>
    </row>
    <row r="93" ht="13.5" thickBot="1">
      <c r="A93" s="5" t="s">
        <v>266</v>
      </c>
    </row>
    <row r="94" ht="13.5" thickBot="1">
      <c r="A94" s="5" t="s">
        <v>267</v>
      </c>
    </row>
    <row r="95" ht="13.5" thickBot="1">
      <c r="A95" s="5" t="s">
        <v>268</v>
      </c>
    </row>
    <row r="96" ht="13.5" thickBot="1">
      <c r="A96" s="5" t="s">
        <v>269</v>
      </c>
    </row>
    <row r="97" ht="13.5" thickBot="1">
      <c r="A97" s="5" t="s">
        <v>270</v>
      </c>
    </row>
    <row r="98" ht="13.5" thickBot="1">
      <c r="A98" s="5" t="s">
        <v>271</v>
      </c>
    </row>
    <row r="99" ht="13.5" thickBot="1">
      <c r="A99" s="5" t="s">
        <v>272</v>
      </c>
    </row>
    <row r="100" ht="13.5" thickBot="1">
      <c r="A100" s="5" t="s">
        <v>273</v>
      </c>
    </row>
    <row r="101" ht="13.5" thickBot="1">
      <c r="A101" s="5" t="s">
        <v>274</v>
      </c>
    </row>
    <row r="102" ht="13.5" thickBot="1">
      <c r="A102" s="5" t="s">
        <v>275</v>
      </c>
    </row>
    <row r="103" ht="13.5" thickBot="1">
      <c r="A103" s="5" t="s">
        <v>276</v>
      </c>
    </row>
    <row r="104" ht="13.5" thickBot="1">
      <c r="A104" s="5" t="s">
        <v>277</v>
      </c>
    </row>
    <row r="105" ht="13.5" thickBot="1">
      <c r="A105" s="5" t="s">
        <v>278</v>
      </c>
    </row>
    <row r="106" ht="13.5" thickBot="1">
      <c r="A106" s="5" t="s">
        <v>279</v>
      </c>
    </row>
    <row r="107" ht="13.5" thickBot="1">
      <c r="A107" s="5" t="s">
        <v>280</v>
      </c>
    </row>
    <row r="108" ht="13.5" thickBot="1">
      <c r="A108" s="5" t="s">
        <v>281</v>
      </c>
    </row>
    <row r="109" ht="13.5" thickBot="1">
      <c r="A109" s="5" t="s">
        <v>282</v>
      </c>
    </row>
    <row r="110" ht="13.5" thickBot="1">
      <c r="A110" s="5" t="s">
        <v>283</v>
      </c>
    </row>
    <row r="111" ht="13.5" thickBot="1">
      <c r="A111" s="5" t="s">
        <v>284</v>
      </c>
    </row>
    <row r="112" ht="13.5" thickBot="1">
      <c r="A112" s="5" t="s">
        <v>285</v>
      </c>
    </row>
    <row r="113" ht="13.5" thickBot="1">
      <c r="A113" s="5" t="s">
        <v>286</v>
      </c>
    </row>
    <row r="114" ht="13.5" thickBot="1">
      <c r="A114" s="5" t="s">
        <v>287</v>
      </c>
    </row>
    <row r="115" ht="13.5" thickBot="1">
      <c r="A115" s="5" t="s">
        <v>288</v>
      </c>
    </row>
    <row r="116" ht="13.5" thickBot="1">
      <c r="A116" s="5" t="s">
        <v>289</v>
      </c>
    </row>
    <row r="117" ht="13.5" thickBot="1">
      <c r="A117" s="5" t="s">
        <v>290</v>
      </c>
    </row>
    <row r="118" ht="13.5" thickBot="1">
      <c r="A118" s="5" t="s">
        <v>291</v>
      </c>
    </row>
    <row r="119" ht="13.5" thickBot="1">
      <c r="A119" s="5" t="s">
        <v>292</v>
      </c>
    </row>
    <row r="120" ht="13.5" thickBot="1">
      <c r="A120" s="5" t="s">
        <v>293</v>
      </c>
    </row>
    <row r="121" ht="13.5" thickBot="1">
      <c r="A121" s="5" t="s">
        <v>294</v>
      </c>
    </row>
    <row r="122" ht="13.5" thickBot="1">
      <c r="A122" s="5" t="s">
        <v>295</v>
      </c>
    </row>
    <row r="123" ht="13.5" thickBot="1">
      <c r="A123" s="5" t="s">
        <v>296</v>
      </c>
    </row>
    <row r="124" ht="13.5" thickBot="1">
      <c r="A124" s="5" t="s">
        <v>297</v>
      </c>
    </row>
    <row r="125" ht="13.5" thickBot="1">
      <c r="A125" s="5" t="s">
        <v>298</v>
      </c>
    </row>
    <row r="126" ht="13.5" thickBot="1">
      <c r="A126" s="5" t="s">
        <v>299</v>
      </c>
    </row>
    <row r="127" ht="13.5" thickBot="1">
      <c r="A127" s="5" t="s">
        <v>300</v>
      </c>
    </row>
    <row r="128" ht="13.5" thickBot="1">
      <c r="A128" s="5" t="s">
        <v>301</v>
      </c>
    </row>
    <row r="129" ht="13.5" thickBot="1">
      <c r="A129" s="5" t="s">
        <v>302</v>
      </c>
    </row>
    <row r="130" ht="13.5" thickBot="1">
      <c r="A130" s="5" t="s">
        <v>303</v>
      </c>
    </row>
    <row r="131" ht="13.5" thickBot="1">
      <c r="A131" s="5" t="s">
        <v>304</v>
      </c>
    </row>
    <row r="132" ht="13.5" thickBot="1">
      <c r="A132" s="5" t="s">
        <v>305</v>
      </c>
    </row>
    <row r="133" ht="13.5" thickBot="1">
      <c r="A133" s="5" t="s">
        <v>306</v>
      </c>
    </row>
    <row r="134" ht="13.5" thickBot="1">
      <c r="A134" s="5" t="s">
        <v>307</v>
      </c>
    </row>
    <row r="135" ht="13.5" thickBot="1">
      <c r="A135" s="5" t="s">
        <v>308</v>
      </c>
    </row>
    <row r="136" ht="13.5" thickBot="1">
      <c r="A136" s="5" t="s">
        <v>309</v>
      </c>
    </row>
    <row r="137" ht="13.5" thickBot="1">
      <c r="A137" s="5" t="s">
        <v>310</v>
      </c>
    </row>
    <row r="138" ht="13.5" thickBot="1">
      <c r="A138" s="5" t="s">
        <v>311</v>
      </c>
    </row>
    <row r="139" ht="13.5" thickBot="1">
      <c r="A139" s="5" t="s">
        <v>312</v>
      </c>
    </row>
    <row r="140" ht="13.5" thickBot="1">
      <c r="A140" s="5" t="s">
        <v>313</v>
      </c>
    </row>
    <row r="141" ht="13.5" thickBot="1">
      <c r="A141" s="5" t="s">
        <v>314</v>
      </c>
    </row>
    <row r="142" ht="13.5" thickBot="1">
      <c r="A142" s="5" t="s">
        <v>315</v>
      </c>
    </row>
    <row r="143" ht="13.5" thickBot="1">
      <c r="A143" s="5" t="s">
        <v>316</v>
      </c>
    </row>
    <row r="144" ht="13.5" thickBot="1">
      <c r="A144" s="5" t="s">
        <v>317</v>
      </c>
    </row>
    <row r="145" ht="13.5" thickBot="1">
      <c r="A145" s="5" t="s">
        <v>318</v>
      </c>
    </row>
    <row r="146" ht="13.5" thickBot="1">
      <c r="A146" s="5" t="s">
        <v>319</v>
      </c>
    </row>
    <row r="147" ht="13.5" thickBot="1">
      <c r="A147" s="5" t="s">
        <v>320</v>
      </c>
    </row>
    <row r="148" ht="13.5" thickBot="1">
      <c r="A148" s="5" t="s">
        <v>321</v>
      </c>
    </row>
    <row r="149" ht="13.5" thickBot="1">
      <c r="A149" s="5" t="s">
        <v>322</v>
      </c>
    </row>
    <row r="150" ht="13.5" thickBot="1">
      <c r="A150" s="5" t="s">
        <v>323</v>
      </c>
    </row>
    <row r="151" ht="13.5" thickBot="1">
      <c r="A151" s="5" t="s">
        <v>324</v>
      </c>
    </row>
    <row r="152" ht="13.5" thickBot="1">
      <c r="A152" s="5" t="s">
        <v>325</v>
      </c>
    </row>
    <row r="153" ht="13.5" thickBot="1">
      <c r="A153" s="5" t="s">
        <v>326</v>
      </c>
    </row>
    <row r="154" ht="13.5" thickBot="1">
      <c r="A154" s="5" t="s">
        <v>327</v>
      </c>
    </row>
    <row r="155" ht="13.5" thickBot="1">
      <c r="A155" s="5" t="s">
        <v>328</v>
      </c>
    </row>
    <row r="156" ht="13.5" thickBot="1">
      <c r="A156" s="5" t="s">
        <v>329</v>
      </c>
    </row>
    <row r="157" ht="13.5" thickBot="1">
      <c r="A157" s="5" t="s">
        <v>330</v>
      </c>
    </row>
    <row r="158" ht="13.5" thickBot="1">
      <c r="A158" s="5" t="s">
        <v>331</v>
      </c>
    </row>
    <row r="159" ht="13.5" thickBot="1">
      <c r="A159" s="5" t="s">
        <v>332</v>
      </c>
    </row>
    <row r="160" ht="13.5" thickBot="1">
      <c r="A160" s="5" t="s">
        <v>333</v>
      </c>
    </row>
    <row r="161" ht="13.5" thickBot="1">
      <c r="A161" s="5" t="s">
        <v>334</v>
      </c>
    </row>
    <row r="162" ht="13.5" thickBot="1">
      <c r="A162" s="5" t="s">
        <v>335</v>
      </c>
    </row>
    <row r="163" ht="13.5" thickBot="1">
      <c r="A163" s="5" t="s">
        <v>336</v>
      </c>
    </row>
    <row r="164" ht="13.5" thickBot="1">
      <c r="A164" s="5" t="s">
        <v>337</v>
      </c>
    </row>
    <row r="165" ht="13.5" thickBot="1">
      <c r="A165" s="5" t="s">
        <v>338</v>
      </c>
    </row>
    <row r="166" ht="13.5" thickBot="1">
      <c r="A166" s="5" t="s">
        <v>339</v>
      </c>
    </row>
    <row r="167" ht="13.5" thickBot="1">
      <c r="A167" s="5" t="s">
        <v>340</v>
      </c>
    </row>
    <row r="168" ht="13.5" thickBot="1">
      <c r="A168" s="5" t="s">
        <v>341</v>
      </c>
    </row>
    <row r="169" ht="13.5" thickBot="1">
      <c r="A169" s="5" t="s">
        <v>342</v>
      </c>
    </row>
    <row r="170" ht="13.5" thickBot="1">
      <c r="A170" s="5" t="s">
        <v>343</v>
      </c>
    </row>
    <row r="171" ht="13.5" thickBot="1">
      <c r="A171" s="5" t="s">
        <v>344</v>
      </c>
    </row>
    <row r="172" ht="13.5" thickBot="1">
      <c r="A172" s="5" t="s">
        <v>345</v>
      </c>
    </row>
    <row r="173" ht="13.5" thickBot="1">
      <c r="A173" s="5" t="s">
        <v>346</v>
      </c>
    </row>
    <row r="174" ht="13.5" thickBot="1">
      <c r="A174" s="6" t="s">
        <v>2</v>
      </c>
    </row>
    <row r="175" ht="13.5" thickBot="1">
      <c r="A175" s="5" t="s">
        <v>347</v>
      </c>
    </row>
    <row r="176" ht="13.5" thickBot="1">
      <c r="A176" s="5" t="s">
        <v>348</v>
      </c>
    </row>
    <row r="177" ht="13.5" thickBot="1">
      <c r="A177" s="5" t="s">
        <v>349</v>
      </c>
    </row>
    <row r="178" ht="13.5" thickBot="1">
      <c r="A178" s="5" t="s">
        <v>350</v>
      </c>
    </row>
    <row r="179" ht="13.5" thickBot="1">
      <c r="A179" s="5" t="s">
        <v>351</v>
      </c>
    </row>
    <row r="180" ht="13.5" thickBot="1">
      <c r="A180" s="5" t="s">
        <v>352</v>
      </c>
    </row>
    <row r="181" ht="13.5" thickBot="1">
      <c r="A181" s="5" t="s">
        <v>353</v>
      </c>
    </row>
    <row r="182" ht="13.5" thickBot="1">
      <c r="A182" s="5" t="s">
        <v>354</v>
      </c>
    </row>
    <row r="183" ht="13.5" thickBot="1">
      <c r="A183" s="5" t="s">
        <v>355</v>
      </c>
    </row>
    <row r="184" ht="13.5" thickBot="1">
      <c r="A184" s="5" t="s">
        <v>356</v>
      </c>
    </row>
    <row r="185" ht="13.5" thickBot="1">
      <c r="A185" s="5" t="s">
        <v>357</v>
      </c>
    </row>
    <row r="186" ht="13.5" thickBot="1">
      <c r="A186" s="5" t="s">
        <v>358</v>
      </c>
    </row>
    <row r="187" ht="13.5" thickBot="1">
      <c r="A187" s="5" t="s">
        <v>359</v>
      </c>
    </row>
    <row r="188" ht="13.5" thickBot="1">
      <c r="A188" s="5" t="s">
        <v>360</v>
      </c>
    </row>
    <row r="189" ht="13.5" thickBot="1">
      <c r="A189" s="5" t="s">
        <v>361</v>
      </c>
    </row>
    <row r="190" ht="13.5" thickBot="1">
      <c r="A190" s="5" t="s">
        <v>362</v>
      </c>
    </row>
    <row r="191" ht="13.5" thickBot="1">
      <c r="A191" s="5" t="s">
        <v>363</v>
      </c>
    </row>
    <row r="192" ht="13.5" thickBot="1">
      <c r="A192" s="5" t="s">
        <v>364</v>
      </c>
    </row>
    <row r="193" ht="13.5" thickBot="1">
      <c r="A193" s="5" t="s">
        <v>365</v>
      </c>
    </row>
    <row r="194" ht="13.5" thickBot="1">
      <c r="A194" s="5" t="s">
        <v>366</v>
      </c>
    </row>
    <row r="195" ht="13.5" thickBot="1">
      <c r="A195" s="5" t="s">
        <v>367</v>
      </c>
    </row>
    <row r="196" ht="16.5" thickBot="1">
      <c r="A196" s="7"/>
    </row>
    <row r="197" ht="13.5" thickBot="1">
      <c r="A197" s="5" t="s">
        <v>368</v>
      </c>
    </row>
    <row r="198" ht="16.5" thickBot="1">
      <c r="A198" s="7"/>
    </row>
    <row r="199" ht="13.5" thickBot="1">
      <c r="A199" s="5" t="s">
        <v>369</v>
      </c>
    </row>
    <row r="200" ht="13.5" thickBot="1">
      <c r="A200" s="5" t="s">
        <v>370</v>
      </c>
    </row>
    <row r="201" ht="13.5" thickBot="1">
      <c r="A201" s="5" t="s">
        <v>371</v>
      </c>
    </row>
    <row r="202" ht="13.5" thickBot="1">
      <c r="A202" s="5" t="s">
        <v>372</v>
      </c>
    </row>
    <row r="203" ht="13.5" thickBot="1">
      <c r="A203" s="5" t="s">
        <v>373</v>
      </c>
    </row>
    <row r="204" ht="13.5" thickBot="1">
      <c r="A204" s="5" t="s">
        <v>374</v>
      </c>
    </row>
    <row r="205" ht="13.5" thickBot="1">
      <c r="A205" s="5" t="s">
        <v>375</v>
      </c>
    </row>
    <row r="206" ht="13.5" thickBot="1">
      <c r="A206" s="5" t="s">
        <v>376</v>
      </c>
    </row>
    <row r="207" ht="13.5" thickBot="1">
      <c r="A207" s="5" t="s">
        <v>377</v>
      </c>
    </row>
    <row r="208" ht="13.5" thickBot="1">
      <c r="A208" s="5" t="s">
        <v>378</v>
      </c>
    </row>
    <row r="209" ht="13.5" thickBot="1">
      <c r="A209" s="5" t="s">
        <v>379</v>
      </c>
    </row>
    <row r="210" ht="13.5" thickBot="1">
      <c r="A210" s="5" t="s">
        <v>380</v>
      </c>
    </row>
    <row r="211" ht="13.5" thickBot="1">
      <c r="A211" s="5" t="s">
        <v>381</v>
      </c>
    </row>
    <row r="212" ht="13.5" thickBot="1">
      <c r="A212" s="5" t="s">
        <v>382</v>
      </c>
    </row>
    <row r="213" ht="13.5" thickBot="1">
      <c r="A213" s="5" t="s">
        <v>383</v>
      </c>
    </row>
    <row r="214" ht="13.5" thickBot="1">
      <c r="A214" s="5" t="s">
        <v>384</v>
      </c>
    </row>
    <row r="215" ht="13.5" thickBot="1">
      <c r="A215" s="5" t="s">
        <v>385</v>
      </c>
    </row>
    <row r="216" ht="13.5" thickBot="1">
      <c r="A216" s="5" t="s">
        <v>386</v>
      </c>
    </row>
    <row r="217" ht="13.5" thickBot="1">
      <c r="A217" s="5" t="s">
        <v>387</v>
      </c>
    </row>
    <row r="218" ht="13.5" thickBot="1">
      <c r="A218" s="5" t="s">
        <v>388</v>
      </c>
    </row>
    <row r="219" ht="13.5" thickBot="1">
      <c r="A219" s="5" t="s">
        <v>389</v>
      </c>
    </row>
    <row r="220" ht="13.5" thickBot="1">
      <c r="A220" s="5" t="s">
        <v>390</v>
      </c>
    </row>
    <row r="221" ht="13.5" thickBot="1">
      <c r="A221" s="5" t="s">
        <v>391</v>
      </c>
    </row>
    <row r="222" ht="13.5" thickBot="1">
      <c r="A222" s="5" t="s">
        <v>392</v>
      </c>
    </row>
    <row r="223" ht="13.5" thickBot="1">
      <c r="A223" s="5" t="s">
        <v>393</v>
      </c>
    </row>
    <row r="224" ht="13.5" thickBot="1">
      <c r="A224" s="5" t="s">
        <v>394</v>
      </c>
    </row>
    <row r="225" ht="13.5" thickBot="1">
      <c r="A225" s="5" t="s">
        <v>395</v>
      </c>
    </row>
    <row r="226" ht="13.5" thickBot="1">
      <c r="A226" s="5" t="s">
        <v>396</v>
      </c>
    </row>
    <row r="227" ht="13.5" thickBot="1">
      <c r="A227" s="5" t="s">
        <v>397</v>
      </c>
    </row>
    <row r="228" ht="13.5" thickBot="1">
      <c r="A228" s="5" t="s">
        <v>398</v>
      </c>
    </row>
    <row r="229" ht="16.5" thickBot="1">
      <c r="A229" s="7"/>
    </row>
    <row r="230" ht="13.5" thickBot="1">
      <c r="A230" s="5" t="s">
        <v>400</v>
      </c>
    </row>
    <row r="231" ht="13.5" thickBot="1">
      <c r="A231" s="5" t="s">
        <v>401</v>
      </c>
    </row>
    <row r="232" ht="13.5" thickBot="1">
      <c r="A232" s="5" t="s">
        <v>402</v>
      </c>
    </row>
    <row r="233" ht="13.5" thickBot="1">
      <c r="A233" s="5" t="s">
        <v>403</v>
      </c>
    </row>
    <row r="234" ht="13.5" thickBot="1">
      <c r="A234" s="5" t="s">
        <v>404</v>
      </c>
    </row>
    <row r="235" ht="13.5" thickBot="1">
      <c r="A235" s="5" t="s">
        <v>405</v>
      </c>
    </row>
    <row r="236" ht="13.5" thickBot="1">
      <c r="A236" s="5" t="s">
        <v>406</v>
      </c>
    </row>
    <row r="237" ht="13.5" thickBot="1">
      <c r="A237" s="5" t="s">
        <v>407</v>
      </c>
    </row>
    <row r="238" ht="13.5" thickBot="1">
      <c r="A238" s="5" t="s">
        <v>408</v>
      </c>
    </row>
    <row r="239" ht="16.5" thickBot="1">
      <c r="A239" s="7"/>
    </row>
    <row r="240" ht="13.5" thickBot="1">
      <c r="A240" s="5" t="s">
        <v>410</v>
      </c>
    </row>
    <row r="241" ht="13.5" thickBot="1">
      <c r="A241" s="5" t="s">
        <v>411</v>
      </c>
    </row>
    <row r="242" ht="13.5" thickBot="1">
      <c r="A242" s="5" t="s">
        <v>412</v>
      </c>
    </row>
    <row r="243" ht="13.5" thickBot="1">
      <c r="A243" s="5" t="s">
        <v>413</v>
      </c>
    </row>
    <row r="244" ht="13.5" thickBot="1">
      <c r="A244" s="5" t="s">
        <v>414</v>
      </c>
    </row>
    <row r="245" ht="13.5" thickBot="1">
      <c r="A245" s="5" t="s">
        <v>415</v>
      </c>
    </row>
    <row r="246" ht="16.5" thickBot="1">
      <c r="A246" s="7"/>
    </row>
    <row r="247" ht="13.5" thickBot="1">
      <c r="A247" s="5" t="s">
        <v>417</v>
      </c>
    </row>
    <row r="248" ht="13.5" thickBot="1">
      <c r="A248" s="5" t="s">
        <v>418</v>
      </c>
    </row>
    <row r="249" ht="13.5" thickBot="1">
      <c r="A249" s="5" t="s">
        <v>419</v>
      </c>
    </row>
    <row r="250" ht="13.5" thickBot="1">
      <c r="A250" s="5" t="s">
        <v>420</v>
      </c>
    </row>
    <row r="251" ht="13.5" thickBot="1">
      <c r="A251" s="5" t="s">
        <v>421</v>
      </c>
    </row>
    <row r="252" ht="13.5" thickBot="1">
      <c r="A252" s="5" t="s">
        <v>422</v>
      </c>
    </row>
    <row r="253" ht="13.5" thickBot="1">
      <c r="A253" s="5" t="s">
        <v>423</v>
      </c>
    </row>
    <row r="254" ht="16.5" thickBot="1">
      <c r="A254" s="7" t="s">
        <v>1040</v>
      </c>
    </row>
    <row r="255" ht="13.5" thickBot="1">
      <c r="A255" s="5" t="s">
        <v>425</v>
      </c>
    </row>
    <row r="256" ht="13.5" thickBot="1">
      <c r="A256" s="5" t="s">
        <v>426</v>
      </c>
    </row>
    <row r="257" ht="13.5" thickBot="1">
      <c r="A257" s="5" t="s">
        <v>427</v>
      </c>
    </row>
    <row r="258" ht="16.5" thickBot="1">
      <c r="A258" s="7" t="s">
        <v>837</v>
      </c>
    </row>
    <row r="259" ht="13.5" thickBot="1">
      <c r="A259" s="5" t="s">
        <v>429</v>
      </c>
    </row>
    <row r="260" ht="16.5" thickBot="1">
      <c r="A260" s="7" t="s">
        <v>843</v>
      </c>
    </row>
    <row r="261" ht="13.5" thickBot="1">
      <c r="A261" s="5" t="s">
        <v>431</v>
      </c>
    </row>
    <row r="262" ht="13.5" thickBot="1">
      <c r="A262" s="5" t="s">
        <v>432</v>
      </c>
    </row>
    <row r="263" ht="13.5" thickBot="1">
      <c r="A263" s="5" t="s">
        <v>433</v>
      </c>
    </row>
    <row r="264" ht="13.5" thickBot="1">
      <c r="A264" s="5" t="s">
        <v>434</v>
      </c>
    </row>
    <row r="265" ht="13.5" thickBot="1">
      <c r="A265" s="5" t="s">
        <v>435</v>
      </c>
    </row>
    <row r="266" ht="13.5" thickBot="1">
      <c r="A266" s="5" t="s">
        <v>436</v>
      </c>
    </row>
    <row r="267" ht="13.5" thickBot="1">
      <c r="A267" s="4" t="s">
        <v>808</v>
      </c>
    </row>
    <row r="268" ht="13.5" thickBot="1">
      <c r="A268" s="5" t="s">
        <v>809</v>
      </c>
    </row>
    <row r="269" ht="13.5" thickBot="1">
      <c r="A269" s="5" t="s">
        <v>810</v>
      </c>
    </row>
    <row r="270" ht="13.5" thickBot="1">
      <c r="A270" s="5" t="s">
        <v>811</v>
      </c>
    </row>
    <row r="271" ht="13.5" thickBot="1">
      <c r="A271" s="5" t="s">
        <v>812</v>
      </c>
    </row>
    <row r="272" ht="13.5" thickBot="1">
      <c r="A272" s="5" t="s">
        <v>813</v>
      </c>
    </row>
    <row r="273" ht="13.5" thickBot="1">
      <c r="A273" s="5" t="s">
        <v>814</v>
      </c>
    </row>
    <row r="274" ht="13.5" thickBot="1">
      <c r="A274" s="5" t="s">
        <v>815</v>
      </c>
    </row>
    <row r="275" ht="13.5" thickBot="1">
      <c r="A275" s="5" t="s">
        <v>816</v>
      </c>
    </row>
    <row r="276" ht="13.5" thickBot="1">
      <c r="A276" s="5" t="s">
        <v>817</v>
      </c>
    </row>
    <row r="277" ht="13.5" thickBot="1">
      <c r="A277" s="5" t="s">
        <v>818</v>
      </c>
    </row>
    <row r="278" ht="13.5" thickBot="1">
      <c r="A278" s="5" t="s">
        <v>819</v>
      </c>
    </row>
    <row r="279" ht="13.5" thickBot="1">
      <c r="A279" s="5" t="s">
        <v>820</v>
      </c>
    </row>
    <row r="280" ht="13.5" thickBot="1">
      <c r="A280" s="5" t="s">
        <v>807</v>
      </c>
    </row>
    <row r="281" ht="13.5" thickBot="1">
      <c r="A281" s="5" t="s">
        <v>821</v>
      </c>
    </row>
    <row r="282" ht="13.5" thickBot="1">
      <c r="A282" s="5" t="s">
        <v>822</v>
      </c>
    </row>
    <row r="283" ht="13.5" thickBot="1">
      <c r="A283" s="5" t="s">
        <v>823</v>
      </c>
    </row>
    <row r="284" ht="13.5" thickBot="1">
      <c r="A284" s="5" t="s">
        <v>824</v>
      </c>
    </row>
    <row r="285" ht="13.5" thickBot="1">
      <c r="A285" s="5" t="s">
        <v>825</v>
      </c>
    </row>
    <row r="286" ht="13.5" thickBot="1">
      <c r="A286" s="5" t="s">
        <v>826</v>
      </c>
    </row>
    <row r="287" ht="13.5" thickBot="1">
      <c r="A287" s="5" t="s">
        <v>827</v>
      </c>
    </row>
    <row r="288" ht="13.5" thickBot="1">
      <c r="A288" s="5" t="s">
        <v>828</v>
      </c>
    </row>
    <row r="289" ht="13.5" thickBot="1">
      <c r="A289" s="5" t="s">
        <v>829</v>
      </c>
    </row>
    <row r="290" ht="13.5" thickBot="1">
      <c r="A290" s="5" t="s">
        <v>830</v>
      </c>
    </row>
    <row r="291" ht="13.5" thickBot="1">
      <c r="A291" s="5" t="s">
        <v>831</v>
      </c>
    </row>
    <row r="292" ht="13.5" thickBot="1">
      <c r="A292" s="5" t="s">
        <v>832</v>
      </c>
    </row>
    <row r="293" ht="13.5" thickBot="1">
      <c r="A293" s="5" t="s">
        <v>833</v>
      </c>
    </row>
    <row r="294" ht="13.5" thickBot="1">
      <c r="A294" s="5" t="s">
        <v>834</v>
      </c>
    </row>
    <row r="295" ht="13.5" thickBot="1">
      <c r="A295" s="5" t="s">
        <v>835</v>
      </c>
    </row>
    <row r="296" ht="12.75">
      <c r="A296" t="s">
        <v>1041</v>
      </c>
    </row>
    <row r="297" ht="12.75">
      <c r="A297" t="s">
        <v>1043</v>
      </c>
    </row>
    <row r="298" ht="12.75">
      <c r="A298" t="s">
        <v>1042</v>
      </c>
    </row>
  </sheetData>
  <hyperlinks>
    <hyperlink ref="A1" r:id="rId1" display="\\192.168.1.101\b\Application Data\verbix\html\abeldar"/>
    <hyperlink ref="A2" r:id="rId2" display="\\192.168.1.101\b\Application Data\verbix\html\acerrar"/>
    <hyperlink ref="A3" r:id="rId3" display="\\192.168.1.101\b\Application Data\verbix\html\acertar"/>
    <hyperlink ref="A4" r:id="rId4" display="\\192.168.1.101\b\Application Data\verbix\html\acimentar"/>
    <hyperlink ref="A5" r:id="rId5" display="\\192.168.1.101\b\Application Data\verbix\html\acimentarse"/>
    <hyperlink ref="A6" r:id="rId6" display="\\192.168.1.101\b\Application Data\verbix\html\acrecentar"/>
    <hyperlink ref="A7" r:id="rId7" display="\\192.168.1.101\b\Application Data\verbix\html\adestrar"/>
    <hyperlink ref="A8" r:id="rId8" display="\\192.168.1.101\b\Application Data\verbix\html\albeldar"/>
    <hyperlink ref="A9" r:id="rId9" display="\\192.168.1.101\b\Application Data\verbix\html\alebrar"/>
    <hyperlink ref="A10" r:id="rId10" display="\\192.168.1.101\b\Application Data\verbix\html\alebrarse"/>
    <hyperlink ref="A11" r:id="rId11" display="\\192.168.1.101\b\Application Data\verbix\html\alentar"/>
    <hyperlink ref="A12" r:id="rId12" display="\\192.168.1.101\b\Application Data\verbix\html\aliquebrar"/>
    <hyperlink ref="A13" r:id="rId13" display="\\192.168.1.101\b\Application Data\verbix\html\amelar"/>
    <hyperlink ref="A14" r:id="rId14" display="\\192.168.1.101\b\Application Data\verbix\html\amentar"/>
    <hyperlink ref="A15" r:id="rId15" display="\\192.168.1.101\b\Application Data\verbix\html\aneblar"/>
    <hyperlink ref="A16" r:id="rId16" display="\\192.168.1.101\b\Application Data\verbix\html\apacentar"/>
    <hyperlink ref="A17" r:id="rId17" display="\\192.168.1.101\b\Application Data\verbix\html\apernar"/>
    <hyperlink ref="A18" r:id="rId18" display="\\192.168.1.101\b\Application Data\verbix\html\apretar"/>
    <hyperlink ref="A19" r:id="rId19" display="\\192.168.1.101\b\Application Data\verbix\html\arrendar"/>
    <hyperlink ref="A20" r:id="rId20" display="\\192.168.1.101\b\Application Data\verbix\html\asentar"/>
    <hyperlink ref="A21" r:id="rId21" display="\\192.168.1.101\b\Application Data\verbix\html\aserrar"/>
    <hyperlink ref="A22" r:id="rId22" display="\\192.168.1.101\b\Application Data\verbix\html\aspaventar"/>
    <hyperlink ref="A23" r:id="rId23" display="\\192.168.1.101\b\Application Data\verbix\html\atesar"/>
    <hyperlink ref="A24" r:id="rId24" display="\\192.168.1.101\b\Application Data\verbix\html\atravesar"/>
    <hyperlink ref="A25" r:id="rId25" display="\\192.168.1.101\b\Application Data\verbix\html\avalentar"/>
    <hyperlink ref="A26" r:id="rId26" display="\\192.168.1.101\b\Application Data\verbix\html\aventar"/>
    <hyperlink ref="A27" r:id="rId27" display="\\192.168.1.101\b\Application Data\verbix\html\beldar"/>
    <hyperlink ref="A28" r:id="rId28" display="\\192.168.1.101\b\Application Data\verbix\html\calentar"/>
    <hyperlink ref="A29" r:id="rId29" display="\\192.168.1.101\b\Application Data\verbix\html\cerrar"/>
    <hyperlink ref="A30" r:id="rId30" display="\\192.168.1.101\b\Application Data\verbix\html\cimentar"/>
    <hyperlink ref="A31" r:id="rId31" display="\\192.168.1.101\b\Application Data\verbix\html\coarrendar"/>
    <hyperlink ref="A32" r:id="rId32" display="\\192.168.1.101\b\Application Data\verbix\html\complementar"/>
    <hyperlink ref="A33" r:id="rId33" display="\\192.168.1.101\b\Application Data\verbix\html\concertar"/>
    <hyperlink ref="A34" r:id="rId34" display="\\192.168.1.101\b\Application Data\verbix\html\condimentar"/>
    <hyperlink ref="A35" r:id="rId35" display="\\192.168.1.101\b\Application Data\verbix\html\confesar"/>
    <hyperlink ref="A36" r:id="rId36" display="\\192.168.1.101\b\Application Data\verbix\html\contramanifestar"/>
    <hyperlink ref="A37" r:id="rId37" display="\\192.168.1.101\b\Application Data\verbix\html\decentar"/>
    <hyperlink ref="A38" r:id="rId38" display="\\192.168.1.101\b\Application Data\verbix\html\dentar"/>
    <hyperlink ref="A39" r:id="rId39" display="\\192.168.1.101\b\Application Data\verbix\html\desacertar"/>
    <hyperlink ref="A40" r:id="rId40" display="\\192.168.1.101\b\Application Data\verbix\html\desaferrar"/>
    <hyperlink ref="A41" r:id="rId41" display="\\192.168.1.101\b\Application Data\verbix\html\desalentar"/>
    <hyperlink ref="A42" r:id="rId42" display="\\192.168.1.101\b\Application Data\verbix\html\desapretar"/>
    <hyperlink ref="A43" r:id="rId43" display="\\192.168.1.101\b\Application Data\verbix\html\desarrendar"/>
    <hyperlink ref="A44" r:id="rId44" display="\\192.168.1.101\b\Application Data\verbix\html\desasentar"/>
    <hyperlink ref="A45" r:id="rId45" display="\\192.168.1.101\b\Application Data\verbix\html\desatentar"/>
    <hyperlink ref="A46" r:id="rId46" display="\\192.168.1.101\b\Application Data\verbix\html\desaterrar"/>
    <hyperlink ref="A48" r:id="rId47" display="\\192.168.1.101\b\Application Data\verbix\html\descalentarse"/>
    <hyperlink ref="A49" r:id="rId48" display="\\192.168.1.101\b\Application Data\verbix\html\descerrar"/>
    <hyperlink ref="A50" r:id="rId49" display="\\192.168.1.101\b\Application Data\verbix\html\descimentar"/>
    <hyperlink ref="A51" r:id="rId50" display="\\192.168.1.101\b\Application Data\verbix\html\desconcertar"/>
    <hyperlink ref="A52" r:id="rId51" display="\\192.168.1.101\b\Application Data\verbix\html\desdentar"/>
    <hyperlink ref="A53" r:id="rId52" display="\\192.168.1.101\b\Application Data\verbix\html\desempedrar"/>
    <hyperlink ref="A54" r:id="rId53" display="\\192.168.1.101\b\Application Data\verbix\html\desencerrar"/>
    <hyperlink ref="A55" r:id="rId54" display="\\192.168.1.101\b\Application Data\verbix\html\desenterrar"/>
    <hyperlink ref="A56" r:id="rId55" display="\\192.168.1.101\b\Application Data\verbix\html\desgobernar"/>
    <hyperlink ref="A57" r:id="rId56" display="\\192.168.1.101\b\Application Data\verbix\html\deshelar"/>
    <hyperlink ref="A58" r:id="rId57" display="\\192.168.1.101\b\Application Data\verbix\html\desherbar"/>
    <hyperlink ref="A59" r:id="rId58" display="\\192.168.1.101\b\Application Data\verbix\html\desherrar"/>
    <hyperlink ref="A60" r:id="rId59" display="\\192.168.1.101\b\Application Data\verbix\html\desinvernar"/>
    <hyperlink ref="A61" r:id="rId60" display="\\192.168.1.101\b\Application Data\verbix\html\deslendrar"/>
    <hyperlink ref="A62" r:id="rId61" display="\\192.168.1.101\b\Application Data\verbix\html\desmelar"/>
    <hyperlink ref="A63" r:id="rId62" display="\\192.168.1.101\b\Application Data\verbix\html\desmembrar"/>
    <hyperlink ref="A64" r:id="rId63" display="\\192.168.1.101\b\Application Data\verbix\html\despedrar"/>
    <hyperlink ref="A65" r:id="rId64" display="\\192.168.1.101\b\Application Data\verbix\html\despernar"/>
    <hyperlink ref="A66" r:id="rId65" display="\\192.168.1.101\b\Application Data\verbix\html\despertar"/>
    <hyperlink ref="A67" r:id="rId66" display="\\192.168.1.101\b\Application Data\verbix\html\despertarse"/>
    <hyperlink ref="A68" r:id="rId67" display="\\192.168.1.101\b\Application Data\verbix\html\desquebrar"/>
    <hyperlink ref="A69" r:id="rId68" display="\\192.168.1.101\b\Application Data\verbix\html\destentar"/>
    <hyperlink ref="A70" r:id="rId69" display="\\192.168.1.101\b\Application Data\verbix\html\desterrar"/>
    <hyperlink ref="A71" r:id="rId70" display="\\192.168.1.101\b\Application Data\verbix\html\desventar"/>
    <hyperlink ref="A72" r:id="rId71" display="\\192.168.1.101\b\Application Data\verbix\html\dezmar"/>
    <hyperlink ref="A73" r:id="rId72" display="\\192.168.1.101\b\Application Data\verbix\html\dismembrar"/>
    <hyperlink ref="A74" r:id="rId73" display="\\192.168.1.101\b\Application Data\verbix\html\dispertar"/>
    <hyperlink ref="A75" r:id="rId74" display="\\192.168.1.101\b\Application Data\verbix\html\emparentar"/>
    <hyperlink ref="A76" r:id="rId75" display="\\192.168.1.101\b\Application Data\verbix\html\empedrar"/>
    <hyperlink ref="A77" r:id="rId76" display="\\192.168.1.101\b\Application Data\verbix\html\encentar"/>
    <hyperlink ref="A78" r:id="rId77" display="\\192.168.1.101\b\Application Data\verbix\html\encerrar"/>
    <hyperlink ref="A79" r:id="rId78" display="\\192.168.1.101\b\Application Data\verbix\html\encomendar"/>
    <hyperlink ref="A80" r:id="rId79" display="\\192.168.1.101\b\Application Data\verbix\html\encubertar"/>
    <hyperlink ref="A81" r:id="rId80" display="\\192.168.1.101\b\Application Data\verbix\html\endentar"/>
    <hyperlink ref="A82" r:id="rId81" display="\\192.168.1.101\b\Application Data\verbix\html\enhestar"/>
    <hyperlink ref="A83" r:id="rId82" display="\\192.168.1.101\b\Application Data\verbix\html\enmelar"/>
    <hyperlink ref="A84" r:id="rId83" display="\\192.168.1.101\b\Application Data\verbix\html\enmendar"/>
    <hyperlink ref="A85" r:id="rId84" display="\\192.168.1.101\b\Application Data\verbix\html\ensangrentar"/>
    <hyperlink ref="A86" r:id="rId85" display="\\192.168.1.101\b\Application Data\verbix\html\ensarmentar"/>
    <hyperlink ref="A87" r:id="rId86" display="\\192.168.1.101\b\Application Data\verbix\html\enterrar"/>
    <hyperlink ref="A88" r:id="rId87" display="\\192.168.1.101\b\Application Data\verbix\html\entesar"/>
    <hyperlink ref="A89" r:id="rId88" display="\\192.168.1.101\b\Application Data\verbix\html\entrecerrar"/>
    <hyperlink ref="A90" r:id="rId89" display="\\192.168.1.101\b\Application Data\verbix\html\entrepernar"/>
    <hyperlink ref="A91" r:id="rId90" display="\\192.168.1.101\b\Application Data\verbix\html\envernar"/>
    <hyperlink ref="A92" r:id="rId91" display="\\192.168.1.101\b\Application Data\verbix\html\escarmentar"/>
    <hyperlink ref="A93" r:id="rId92" display="\\192.168.1.101\b\Application Data\verbix\html\femar"/>
    <hyperlink ref="A94" r:id="rId93" display="\\192.168.1.101\b\Application Data\verbix\html\ferrar"/>
    <hyperlink ref="A95" r:id="rId94" display="\\192.168.1.101\b\Application Data\verbix\html\gobernar"/>
    <hyperlink ref="A96" r:id="rId95" display="\\192.168.1.101\b\Application Data\verbix\html\hacendar"/>
    <hyperlink ref="A97" r:id="rId96" display="\\192.168.1.101\b\Application Data\verbix\html\helar"/>
    <hyperlink ref="A98" r:id="rId97" display="\\192.168.1.101\b\Application Data\verbix\html\herbar"/>
    <hyperlink ref="A99" r:id="rId98" display="\\192.168.1.101\b\Application Data\verbix\html\herrar"/>
    <hyperlink ref="A100" r:id="rId99" display="\\192.168.1.101\b\Application Data\verbix\html\herventar"/>
    <hyperlink ref="A101" r:id="rId100" display="\\192.168.1.101\b\Application Data\verbix\html\incensar"/>
    <hyperlink ref="A102" r:id="rId101" display="\\192.168.1.101\b\Application Data\verbix\html\infernar"/>
    <hyperlink ref="A103" r:id="rId102" display="\\192.168.1.101\b\Application Data\verbix\html\inhestar"/>
    <hyperlink ref="A104" r:id="rId103" display="\\192.168.1.101\b\Application Data\verbix\html\invernar"/>
    <hyperlink ref="A105" r:id="rId104" display="\\192.168.1.101\b\Application Data\verbix\html\jamerdar"/>
    <hyperlink ref="A106" r:id="rId105" display="\\192.168.1.101\b\Application Data\verbix\html\manifestar"/>
    <hyperlink ref="A107" r:id="rId106" display="\\192.168.1.101\b\Application Data\verbix\html\melar"/>
    <hyperlink ref="A108" r:id="rId107" display="\\192.168.1.101\b\Application Data\verbix\html\mentar"/>
    <hyperlink ref="A109" r:id="rId108" display="\\192.168.1.101\b\Application Data\verbix\html\merendar"/>
    <hyperlink ref="A110" r:id="rId109" display="\\192.168.1.101\b\Application Data\verbix\html\nevar"/>
    <hyperlink ref="A111" r:id="rId110" display="\\192.168.1.101\b\Application Data\verbix\html\patiquebrar"/>
    <hyperlink ref="A112" r:id="rId111" display="\\192.168.1.101\b\Application Data\verbix\html\pensar"/>
    <hyperlink ref="A113" r:id="rId112" display="\\192.168.1.101\b\Application Data\verbix\html\perniquebrar"/>
    <hyperlink ref="A114" r:id="rId113" display="\\192.168.1.101\b\Application Data\verbix\html\pigmentar"/>
    <hyperlink ref="A115" r:id="rId114" display="\\192.168.1.101\b\Application Data\verbix\html\quebrar"/>
    <hyperlink ref="A116" r:id="rId115" display="\\192.168.1.101\b\Application Data\verbix\html\reapretar"/>
    <hyperlink ref="A117" r:id="rId116" display="\\192.168.1.101\b\Application Data\verbix\html\reaventar"/>
    <hyperlink ref="A118" r:id="rId117" display="\\192.168.1.101\b\Application Data\verbix\html\recalentar"/>
    <hyperlink ref="A119" r:id="rId118" display="\\192.168.1.101\b\Application Data\verbix\html\recentar"/>
    <hyperlink ref="A120" r:id="rId119" display="\\192.168.1.101\b\Application Data\verbix\html\recomendar"/>
    <hyperlink ref="A121" r:id="rId120" display="\\192.168.1.101\b\Application Data\verbix\html\regimentar"/>
    <hyperlink ref="A122" r:id="rId121" display="\\192.168.1.101\b\Application Data\verbix\html\reherrar"/>
    <hyperlink ref="A123" r:id="rId122" display="\\192.168.1.101\b\Application Data\verbix\html\remembrar"/>
    <hyperlink ref="A124" r:id="rId123" display="\\192.168.1.101\b\Application Data\verbix\html\remendar"/>
    <hyperlink ref="A125" r:id="rId124" display="\\192.168.1.101\b\Application Data\verbix\html\repensar"/>
    <hyperlink ref="A126" r:id="rId125" display="\\192.168.1.101\b\Application Data\verbix\html\requebrar"/>
    <hyperlink ref="A127" r:id="rId126" display="\\192.168.1.101\b\Application Data\verbix\html\resembrar"/>
    <hyperlink ref="A128" r:id="rId127" display="\\192.168.1.101\b\Application Data\verbix\html\resquebrar"/>
    <hyperlink ref="A129" r:id="rId128" display="\\192.168.1.101\b\Application Data\verbix\html\retemblar"/>
    <hyperlink ref="A130" r:id="rId129" display="\\192.168.1.101\b\Application Data\verbix\html\retentar"/>
    <hyperlink ref="A131" r:id="rId130" display="\\192.168.1.101\b\Application Data\verbix\html\reventar"/>
    <hyperlink ref="A132" r:id="rId131" display="\\192.168.1.101\b\Application Data\verbix\html\rusentar"/>
    <hyperlink ref="A133" r:id="rId132" display="\\192.168.1.101\b\Application Data\verbix\html\salpimentar"/>
    <hyperlink ref="A134" r:id="rId133" display="\\192.168.1.101\b\Application Data\verbix\html\sarmentar"/>
    <hyperlink ref="A135" r:id="rId134" display="\\192.168.1.101\b\Application Data\verbix\html\segmentar"/>
    <hyperlink ref="A136" r:id="rId135" display="\\192.168.1.101\b\Application Data\verbix\html\sembrar"/>
    <hyperlink ref="A137" r:id="rId136" display="\\192.168.1.101\b\Application Data\verbix\html\sementar"/>
    <hyperlink ref="A138" r:id="rId137" display="\\192.168.1.101\b\Application Data\verbix\html\sentar"/>
    <hyperlink ref="A139" r:id="rId138" display="\\192.168.1.101\b\Application Data\verbix\html\sentarse"/>
    <hyperlink ref="A140" r:id="rId139" display="\\192.168.1.101\b\Application Data\verbix\html\serrar"/>
    <hyperlink ref="A141" r:id="rId140" display="\\192.168.1.101\b\Application Data\verbix\html\sobrecalentar"/>
    <hyperlink ref="A142" r:id="rId141" display="\\192.168.1.101\b\Application Data\verbix\html\sobresembrar"/>
    <hyperlink ref="A143" r:id="rId142" display="\\192.168.1.101\b\Application Data\verbix\html\soterrar"/>
    <hyperlink ref="A144" r:id="rId143" display="\\192.168.1.101\b\Application Data\verbix\html\subarrendar"/>
    <hyperlink ref="A145" r:id="rId144" display="\\192.168.1.101\b\Application Data\verbix\html\temblar"/>
    <hyperlink ref="A146" r:id="rId145" display="\\192.168.1.101\b\Application Data\verbix\html\tentar"/>
    <hyperlink ref="A147" r:id="rId146" display="\\192.168.1.101\b\Application Data\verbix\html\travesar"/>
    <hyperlink ref="A148" r:id="rId147" display="\\192.168.1.101\b\Application Data\verbix\html\accender"/>
    <hyperlink ref="A149" r:id="rId148" display="\\192.168.1.101\b\Application Data\verbix\html\ascender"/>
    <hyperlink ref="A150" r:id="rId149" display="\\192.168.1.101\b\Application Data\verbix\html\atender"/>
    <hyperlink ref="A151" r:id="rId150" display="\\192.168.1.101\b\Application Data\verbix\html\cerner"/>
    <hyperlink ref="A152" r:id="rId151" display="\\192.168.1.101\b\Application Data\verbix\html\coextender"/>
    <hyperlink ref="A153" r:id="rId152" display="\\192.168.1.101\b\Application Data\verbix\html\coextenderse"/>
    <hyperlink ref="A154" r:id="rId153" display="\\192.168.1.101\b\Application Data\verbix\html\condecender"/>
    <hyperlink ref="A155" r:id="rId154" display="\\192.168.1.101\b\Application Data\verbix\html\condescencer"/>
    <hyperlink ref="A156" r:id="rId155" display="\\192.168.1.101\b\Application Data\verbix\html\contender"/>
    <hyperlink ref="A157" r:id="rId156" display="\\192.168.1.101\b\Application Data\verbix\html\defender"/>
    <hyperlink ref="A158" r:id="rId157" display="\\192.168.1.101\b\Application Data\verbix\html\desatender"/>
    <hyperlink ref="A159" r:id="rId158" display="\\192.168.1.101\b\Application Data\verbix\html\descender"/>
    <hyperlink ref="A160" r:id="rId159" display="\\192.168.1.101\b\Application Data\verbix\html\desentender"/>
    <hyperlink ref="A161" r:id="rId160" display="\\192.168.1.101\b\Application Data\verbix\html\desentenderse"/>
    <hyperlink ref="A162" r:id="rId161" display="\\192.168.1.101\b\Application Data\verbix\html\destender"/>
    <hyperlink ref="A163" r:id="rId162" display="\\192.168.1.101\b\Application Data\verbix\html\distender"/>
    <hyperlink ref="A164" r:id="rId163" display="\\192.168.1.101\b\Application Data\verbix\html\encender"/>
    <hyperlink ref="A165" r:id="rId164" display="\\192.168.1.101\b\Application Data\verbix\html\entender"/>
    <hyperlink ref="A166" r:id="rId165" display="\\192.168.1.101\b\Application Data\verbix\html\entrehender"/>
    <hyperlink ref="A167" r:id="rId166" display="\\192.168.1.101\b\Application Data\verbix\html\extender"/>
    <hyperlink ref="A168" r:id="rId167" display="\\192.168.1.101\b\Application Data\verbix\html\feder"/>
    <hyperlink ref="A169" r:id="rId168" display="\\192.168.1.101\b\Application Data\verbix\html\heder"/>
    <hyperlink ref="A170" r:id="rId169" display="\\192.168.1.101\b\Application Data\verbix\html\hender"/>
    <hyperlink ref="A171" r:id="rId170" display="\\192.168.1.101\b\Application Data\verbix\html\jentender"/>
    <hyperlink ref="A172" r:id="rId171" display="\\192.168.1.101\b\Application Data\verbix\html\malentender"/>
    <hyperlink ref="A173" r:id="rId172" display="\\192.168.1.101\b\Application Data\verbix\html\perder"/>
    <hyperlink ref="A175" r:id="rId173" display="\\192.168.1.101\b\Application Data\verbix\html\rehender"/>
    <hyperlink ref="A176" r:id="rId174" display="\\192.168.1.101\b\Application Data\verbix\html\reverter"/>
    <hyperlink ref="A177" r:id="rId175" display="\\192.168.1.101\b\Application Data\verbix\html\sobreentender"/>
    <hyperlink ref="A178" r:id="rId176" display="\\192.168.1.101\b\Application Data\verbix\html\sobrentender"/>
    <hyperlink ref="A179" r:id="rId177" display="\\192.168.1.101\b\Application Data\verbix\html\sobreverter"/>
    <hyperlink ref="A180" r:id="rId178" display="\\192.168.1.101\b\Application Data\verbix\html\sobreverterse"/>
    <hyperlink ref="A181" r:id="rId179" display="\\192.168.1.101\b\Application Data\verbix\html\subentender"/>
    <hyperlink ref="A182" r:id="rId180" display="\\192.168.1.101\b\Application Data\verbix\html\subtender"/>
    <hyperlink ref="A183" r:id="rId181" display="\\192.168.1.101\b\Application Data\verbix\html\superentender"/>
    <hyperlink ref="A184" r:id="rId182" display="\\192.168.1.101\b\Application Data\verbix\html\tender"/>
    <hyperlink ref="A185" r:id="rId183" display="\\192.168.1.101\b\Application Data\verbix\html\transcender"/>
    <hyperlink ref="A186" r:id="rId184" display="\\192.168.1.101\b\Application Data\verbix\html\trascender"/>
    <hyperlink ref="A187" r:id="rId185" display="\\192.168.1.101\b\Application Data\verbix\html\trasverter"/>
    <hyperlink ref="A188" r:id="rId186" display="\\192.168.1.101\b\Application Data\verbix\html\verter"/>
    <hyperlink ref="A189" r:id="rId187" display="\\192.168.1.101\b\Application Data\verbix\html\adherir"/>
    <hyperlink ref="A190" r:id="rId188" display="\\192.168.1.101\b\Application Data\verbix\html\advertir"/>
    <hyperlink ref="A191" r:id="rId189" display="\\192.168.1.101\b\Application Data\verbix\html\aferir"/>
    <hyperlink ref="A192" r:id="rId190" display="\\192.168.1.101\b\Application Data\verbix\html\aherir"/>
    <hyperlink ref="A193" r:id="rId191" display="\\192.168.1.101\b\Application Data\verbix\html\anteferir"/>
    <hyperlink ref="A194" r:id="rId192" display="\\192.168.1.101\b\Application Data\verbix\html\arrepentir"/>
    <hyperlink ref="A195" r:id="rId193" display="\\192.168.1.101\b\Application Data\verbix\html\arrepentirse"/>
    <hyperlink ref="A197" r:id="rId194" display="\\192.168.1.101\b\Application Data\verbix\html\asentir"/>
    <hyperlink ref="A199" r:id="rId195" display="\\192.168.1.101\b\Application Data\verbix\html\circunferir"/>
    <hyperlink ref="A200" r:id="rId196" display="\\192.168.1.101\b\Application Data\verbix\html\conferir"/>
    <hyperlink ref="A201" r:id="rId197" display="\\192.168.1.101\b\Application Data\verbix\html\consentir"/>
    <hyperlink ref="A202" r:id="rId198" display="\\192.168.1.101\b\Application Data\verbix\html\controvertir"/>
    <hyperlink ref="A203" r:id="rId199" display="\\192.168.1.101\b\Application Data\verbix\html\convertir"/>
    <hyperlink ref="A204" r:id="rId200" display="\\192.168.1.101\b\Application Data\verbix\html\deferir"/>
    <hyperlink ref="A205" r:id="rId201" display="\\192.168.1.101\b\Application Data\verbix\html\desadvertir"/>
    <hyperlink ref="A206" r:id="rId202" display="\\192.168.1.101\b\Application Data\verbix\html\desconsentir"/>
    <hyperlink ref="A207" r:id="rId203" display="\\192.168.1.101\b\Application Data\verbix\html\desconvertir"/>
    <hyperlink ref="A208" r:id="rId204" display="\\192.168.1.101\b\Application Data\verbix\html\desmentir"/>
    <hyperlink ref="A209" r:id="rId205" display="\\192.168.1.101\b\Application Data\verbix\html\diferir"/>
    <hyperlink ref="A210" r:id="rId206" display="\\192.168.1.101\b\Application Data\verbix\html\digerir"/>
    <hyperlink ref="A211" r:id="rId207" display="\\192.168.1.101\b\Application Data\verbix\html\disentir"/>
    <hyperlink ref="A212" r:id="rId208" display="\\192.168.1.101\b\Application Data\verbix\html\divertir"/>
    <hyperlink ref="A213" r:id="rId209" display="\\192.168.1.101\b\Application Data\verbix\html\engerir"/>
    <hyperlink ref="A214" r:id="rId210" display="\\192.168.1.101\b\Application Data\verbix\html\enjerir"/>
    <hyperlink ref="A215" r:id="rId211" display="\\192.168.1.101\b\Application Data\verbix\html\enserir"/>
    <hyperlink ref="A216" r:id="rId212" display="\\192.168.1.101\b\Application Data\verbix\html\entregerir"/>
    <hyperlink ref="A217" r:id="rId213" display="\\192.168.1.101\b\Application Data\verbix\html\facerir"/>
    <hyperlink ref="A218" r:id="rId214" display="\\192.168.1.101\b\Application Data\verbix\html\fazferir"/>
    <hyperlink ref="A219" r:id="rId215" display="\\192.168.1.101\b\Application Data\verbix\html\ferir"/>
    <hyperlink ref="A220" r:id="rId216" display="\\192.168.1.101\b\Application Data\verbix\html\fervir"/>
    <hyperlink ref="A221" r:id="rId217" display="\\192.168.1.101\b\Application Data\verbix\html\hacerir"/>
    <hyperlink ref="A222" r:id="rId218" display="\\192.168.1.101\b\Application Data\verbix\html\herir"/>
    <hyperlink ref="A223" r:id="rId219" display="\\192.168.1.101\b\Application Data\verbix\html\hervir"/>
    <hyperlink ref="A224" r:id="rId220" display="\\192.168.1.101\b\Application Data\verbix\html\impertir"/>
    <hyperlink ref="A225" r:id="rId221" display="\\192.168.1.101\b\Application Data\verbix\html\inferir"/>
    <hyperlink ref="A226" r:id="rId222" display="\\192.168.1.101\b\Application Data\verbix\html\ingerir"/>
    <hyperlink ref="A227" r:id="rId223" display="\\192.168.1.101\b\Application Data\verbix\html\injerir"/>
    <hyperlink ref="A228" r:id="rId224" display="\\192.168.1.101\b\Application Data\verbix\html\inquerir"/>
    <hyperlink ref="A230" r:id="rId225" display="\\192.168.1.101\b\Application Data\verbix\html\inserir"/>
    <hyperlink ref="A231" r:id="rId226" display="\\192.168.1.101\b\Application Data\verbix\html\interferir"/>
    <hyperlink ref="A232" r:id="rId227" display="\\192.168.1.101\b\Application Data\verbix\html\interserir"/>
    <hyperlink ref="A233" r:id="rId228" display="\\192.168.1.101\b\Application Data\verbix\html\intervertir"/>
    <hyperlink ref="A234" r:id="rId229" display="\\192.168.1.101\b\Application Data\verbix\html\invertir"/>
    <hyperlink ref="A235" r:id="rId230" display="\\192.168.1.101\b\Application Data\verbix\html\maherir"/>
    <hyperlink ref="A236" r:id="rId231" display="\\192.168.1.101\b\Application Data\verbix\html\malherir"/>
    <hyperlink ref="A237" r:id="rId232" display="\\192.168.1.101\b\Application Data\verbix\html\manferir"/>
    <hyperlink ref="A238" r:id="rId233" display="\\192.168.1.101\b\Application Data\verbix\html\mentir"/>
    <hyperlink ref="A240" r:id="rId234" display="\\192.168.1.101\b\Application Data\verbix\html\pervertir"/>
    <hyperlink ref="A241" r:id="rId235" display="\\192.168.1.101\b\Application Data\verbix\html\pesquerir"/>
    <hyperlink ref="A242" r:id="rId236" display="\\192.168.1.101\b\Application Data\verbix\html\preferir"/>
    <hyperlink ref="A243" r:id="rId237" display="\\192.168.1.101\b\Application Data\verbix\html\presentir"/>
    <hyperlink ref="A244" r:id="rId238" display="\\192.168.1.101\b\Application Data\verbix\html\preterir"/>
    <hyperlink ref="A245" r:id="rId239" display="\\192.168.1.101\b\Application Data\verbix\html\proferir"/>
    <hyperlink ref="A247" r:id="rId240" display="\\192.168.1.101\b\Application Data\verbix\html\reconvertir"/>
    <hyperlink ref="A248" r:id="rId241" display="\\192.168.1.101\b\Application Data\verbix\html\referir"/>
    <hyperlink ref="A249" r:id="rId242" display="\\192.168.1.101\b\Application Data\verbix\html\reherir"/>
    <hyperlink ref="A250" r:id="rId243" display="\\192.168.1.101\b\Application Data\verbix\html\rehervir"/>
    <hyperlink ref="A251" r:id="rId244" display="\\192.168.1.101\b\Application Data\verbix\html\repentir"/>
    <hyperlink ref="A252" r:id="rId245" display="\\192.168.1.101\b\Application Data\verbix\html\repentirse"/>
    <hyperlink ref="A253" r:id="rId246" display="\\192.168.1.101\b\Application Data\verbix\html\requerir"/>
    <hyperlink ref="A255" r:id="rId247" display="\\192.168.1.101\b\Application Data\verbix\html\resentir"/>
    <hyperlink ref="A256" r:id="rId248" display="\\192.168.1.101\b\Application Data\verbix\html\resentirse"/>
    <hyperlink ref="A257" r:id="rId249" display="\\192.168.1.101\b\Application Data\verbix\html\revertir"/>
    <hyperlink ref="A259" r:id="rId250" display="\\192.168.1.101\b\Application Data\verbix\html\sentir"/>
    <hyperlink ref="A261" r:id="rId251" display="\\192.168.1.101\b\Application Data\verbix\html\subvertir"/>
    <hyperlink ref="A262" r:id="rId252" display="\\192.168.1.101\b\Application Data\verbix\html\sugerir"/>
    <hyperlink ref="A263" r:id="rId253" display="\\192.168.1.101\b\Application Data\verbix\html\suvertir"/>
    <hyperlink ref="A264" r:id="rId254" display="\\192.168.1.101\b\Application Data\verbix\html\transferir"/>
    <hyperlink ref="A265" r:id="rId255" display="\\192.168.1.101\b\Application Data\verbix\html\trasferir"/>
    <hyperlink ref="A266" r:id="rId256" display="\\192.168.1.101\b\Application Data\verbix\html\zaherir"/>
    <hyperlink ref="A267" r:id="rId257" display="\\192.168.1.101\b\Documents and Settings\hp\Application Data\verbix\html\abnegar"/>
    <hyperlink ref="A268" r:id="rId258" display="\\192.168.1.101\b\Documents and Settings\hp\Application Data\verbix\html\aplegar"/>
    <hyperlink ref="A269" r:id="rId259" display="\\192.168.1.101\b\Documents and Settings\hp\Application Data\verbix\html\asosegar"/>
    <hyperlink ref="A270" r:id="rId260" display="\\192.168.1.101\b\Documents and Settings\hp\Application Data\verbix\html\cegar"/>
    <hyperlink ref="A271" r:id="rId261" display="\\192.168.1.101\b\Documents and Settings\hp\Application Data\verbix\html\denegar"/>
    <hyperlink ref="A272" r:id="rId262" display="\\192.168.1.101\b\Documents and Settings\hp\Application Data\verbix\html\derrenegar"/>
    <hyperlink ref="A273" r:id="rId263" display="\\192.168.1.101\b\Documents and Settings\hp\Application Data\verbix\html\derrengar"/>
    <hyperlink ref="A274" r:id="rId264" display="\\192.168.1.101\b\Documents and Settings\hp\Application Data\verbix\html\desasosegar"/>
    <hyperlink ref="A275" r:id="rId265" display="\\192.168.1.101\b\Documents and Settings\hp\Application Data\verbix\html\desnegar"/>
    <hyperlink ref="A276" r:id="rId266" display="\\192.168.1.101\b\Documents and Settings\hp\Application Data\verbix\html\desnevar"/>
    <hyperlink ref="A277" r:id="rId267" display="\\192.168.1.101\b\Documents and Settings\hp\Application Data\verbix\html\desosegar"/>
    <hyperlink ref="A278" r:id="rId268" display="\\192.168.1.101\b\Documents and Settings\hp\Application Data\verbix\html\estregar"/>
    <hyperlink ref="A279" r:id="rId269" display="\\192.168.1.101\b\Documents and Settings\hp\Application Data\verbix\html\fregar"/>
    <hyperlink ref="A280" r:id="rId270" display="\\192.168.1.101\b\Documents and Settings\hp\Application Data\verbix\html\negar"/>
    <hyperlink ref="A281" r:id="rId271" display="\\192.168.1.101\b\Documents and Settings\hp\Application Data\verbix\html\plegar"/>
    <hyperlink ref="A282" r:id="rId272" display="\\192.168.1.101\b\Documents and Settings\hp\Application Data\verbix\html\refregar"/>
    <hyperlink ref="A283" r:id="rId273" display="\\192.168.1.101\b\Documents and Settings\hp\Application Data\verbix\html\regar"/>
    <hyperlink ref="A284" r:id="rId274" display="\\192.168.1.101\b\Documents and Settings\hp\Application Data\verbix\html\renegar"/>
    <hyperlink ref="A285" r:id="rId275" display="\\192.168.1.101\b\Documents and Settings\hp\Application Data\verbix\html\replegar"/>
    <hyperlink ref="A286" r:id="rId276" display="\\192.168.1.101\b\Documents and Settings\hp\Application Data\verbix\html\resegar"/>
    <hyperlink ref="A287" r:id="rId277" display="\\192.168.1.101\b\Documents and Settings\hp\Application Data\verbix\html\restregar"/>
    <hyperlink ref="A288" r:id="rId278" display="\\192.168.1.101\b\Documents and Settings\hp\Application Data\verbix\html\segar"/>
    <hyperlink ref="A289" r:id="rId279" display="\\192.168.1.101\b\Documents and Settings\hp\Application Data\verbix\html\sofregar"/>
    <hyperlink ref="A290" r:id="rId280" display="\\192.168.1.101\b\Documents and Settings\hp\Application Data\verbix\html\soregar"/>
    <hyperlink ref="A291" r:id="rId281" display="\\192.168.1.101\b\Documents and Settings\hp\Application Data\verbix\html\sorregar"/>
    <hyperlink ref="A292" r:id="rId282" display="\\192.168.1.101\b\Documents and Settings\hp\Application Data\verbix\html\sosegar"/>
    <hyperlink ref="A293" r:id="rId283" display="\\192.168.1.101\b\Documents and Settings\hp\Application Data\verbix\html\transfregar"/>
    <hyperlink ref="A294" r:id="rId284" display="\\192.168.1.101\b\Documents and Settings\hp\Application Data\verbix\html\trasegar"/>
    <hyperlink ref="A295" r:id="rId285" display="\\192.168.1.101\b\Documents and Settings\hp\Application Data\verbix\html\trasfregar"/>
  </hyperlinks>
  <printOptions/>
  <pageMargins left="0.75" right="0.75" top="1" bottom="1" header="0.5" footer="0.5"/>
  <pageSetup orientation="portrait" r:id="rId2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home/university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Bontrager</dc:creator>
  <cp:keywords/>
  <dc:description/>
  <cp:lastModifiedBy>Gregory H. Bontrager</cp:lastModifiedBy>
  <cp:lastPrinted>2005-09-06T01:53:23Z</cp:lastPrinted>
  <dcterms:created xsi:type="dcterms:W3CDTF">2005-03-27T17:30:47Z</dcterms:created>
  <dcterms:modified xsi:type="dcterms:W3CDTF">2007-03-25T08:19:14Z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